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varnica\Dropbox\Odjel\Izvješća\Financijski plan 2024-2026\"/>
    </mc:Choice>
  </mc:AlternateContent>
  <xr:revisionPtr revIDLastSave="0" documentId="13_ncr:1_{FEB8B6D0-CA5D-48FF-B775-E728CCAE65BF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22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D10" i="35"/>
  <c r="E19" i="35"/>
  <c r="D19" i="35"/>
  <c r="E11" i="35"/>
  <c r="E10" i="35" s="1"/>
  <c r="D11" i="35"/>
  <c r="D26" i="35" l="1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<sst xmlns="http://schemas.openxmlformats.org/spreadsheetml/2006/main" count="13647" uniqueCount="4832">
  <si>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</si>
  <si>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</si>
  <si>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</si>
  <si>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</si>
  <si>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</si>
  <si>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</si>
  <si>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</si>
  <si>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</si>
  <si>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</si>
  <si>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</si>
  <si>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</si>
  <si>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</si>
  <si>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</si>
  <si>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</si>
  <si>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</si>
  <si>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</si>
  <si>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</si>
  <si>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</si>
  <si>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</si>
  <si>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</si>
  <si>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</si>
  <si>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</si>
  <si>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</si>
  <si>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</si>
  <si>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</si>
  <si>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</si>
  <si>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</si>
  <si>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</si>
  <si>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</si>
  <si>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</si>
  <si>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</si>
  <si>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</si>
  <si>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</si>
  <si>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</si>
  <si>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</si>
  <si>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</si>
  <si>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</si>
  <si>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</si>
  <si>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</si>
  <si>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</si>
  <si>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</si>
  <si>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</si>
  <si>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</si>
  <si>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</si>
  <si>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</si>
  <si>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</si>
  <si>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</si>
  <si>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</si>
  <si>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</si>
  <si>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</si>
  <si>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</si>
  <si>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</si>
  <si>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</si>
  <si>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</si>
  <si>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</si>
  <si>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</si>
  <si>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</si>
  <si>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</si>
  <si>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</si>
  <si>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</si>
  <si>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</si>
  <si>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</si>
  <si>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</si>
  <si>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</si>
  <si>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</si>
  <si>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</si>
  <si>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</si>
  <si>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</si>
  <si>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</si>
  <si>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</si>
  <si>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</si>
  <si>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</si>
  <si>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</si>
  <si>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</si>
  <si>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</si>
  <si>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</si>
  <si>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</si>
  <si>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</si>
  <si>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</si>
  <si>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</si>
  <si>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</si>
  <si>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</si>
  <si>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</si>
  <si>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</si>
  <si>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</si>
  <si>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</si>
  <si>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</si>
  <si>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</si>
  <si>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</si>
  <si>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</si>
  <si>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</si>
  <si>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</si>
  <si>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</si>
  <si>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</si>
  <si>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</si>
  <si>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</si>
  <si>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</si>
  <si>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</si>
  <si>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</si>
  <si>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</si>
  <si>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</si>
  <si>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</si>
  <si>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</si>
  <si>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</si>
  <si>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</si>
  <si>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</si>
  <si>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</si>
  <si>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</si>
  <si>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</si>
  <si>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</si>
  <si>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</si>
  <si>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</si>
  <si>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</si>
  <si>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</si>
  <si>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</si>
  <si>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</si>
  <si>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</si>
  <si>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</si>
  <si>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</si>
  <si>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</si>
  <si>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</si>
  <si>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</si>
  <si>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</si>
  <si>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</si>
  <si>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</si>
  <si>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</si>
  <si>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</si>
  <si>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</si>
  <si>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</si>
  <si>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</si>
  <si>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</si>
  <si>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</si>
  <si>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</si>
  <si>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</si>
  <si>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</si>
  <si>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</si>
  <si>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</si>
  <si>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</si>
  <si>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</si>
  <si>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</si>
  <si>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</si>
  <si>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</si>
  <si>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</si>
  <si>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</si>
  <si>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</si>
  <si>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</si>
  <si>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</si>
  <si>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</si>
  <si>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</si>
  <si>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</si>
  <si>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</si>
  <si>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</si>
  <si>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</si>
  <si>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</si>
  <si>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</si>
  <si>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</si>
  <si>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</si>
  <si>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</si>
  <si>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</si>
  <si>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</si>
  <si>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</si>
  <si>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</si>
  <si>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</si>
  <si>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</si>
  <si>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</si>
  <si>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</si>
  <si>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</si>
  <si>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</si>
  <si>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</si>
  <si>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</si>
  <si>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</si>
  <si>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</si>
  <si>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</si>
  <si>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</si>
  <si>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</si>
  <si>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</si>
  <si>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</si>
  <si>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</si>
  <si>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</si>
  <si>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</si>
  <si>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</si>
  <si>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</si>
  <si>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</si>
  <si>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</si>
  <si>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</si>
  <si>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</si>
  <si>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</si>
  <si>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</si>
  <si>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</si>
  <si>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</si>
  <si>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</si>
  <si>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</si>
  <si>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</si>
  <si>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</si>
  <si>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</si>
  <si>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</si>
  <si>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</si>
  <si>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</si>
  <si>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</si>
  <si>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</si>
  <si>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</si>
  <si>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</si>
  <si>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</si>
  <si>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</si>
  <si>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</si>
  <si>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</si>
  <si>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</si>
  <si>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</si>
  <si>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</si>
  <si>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</si>
  <si>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</si>
  <si>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</si>
  <si>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</si>
  <si>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</si>
  <si>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</si>
  <si>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</si>
  <si>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</si>
  <si>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</si>
  <si>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</si>
  <si>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</si>
  <si>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</si>
  <si>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</si>
  <si>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</si>
  <si>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</si>
  <si>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</si>
  <si>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</si>
  <si>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</si>
  <si>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</si>
  <si>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</si>
  <si>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</si>
  <si>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</si>
  <si>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</si>
  <si>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</si>
  <si>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</si>
  <si>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</si>
  <si>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</si>
  <si>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</si>
  <si>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</si>
  <si>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</si>
  <si>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</si>
  <si>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</si>
  <si>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</si>
  <si>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</si>
  <si>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</si>
  <si>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</si>
  <si>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</si>
  <si>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</si>
  <si>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</si>
  <si>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</si>
  <si>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</si>
  <si>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</si>
  <si>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</si>
  <si>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</si>
  <si>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</si>
  <si>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</si>
  <si>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</si>
  <si>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</si>
  <si>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</si>
  <si>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</si>
  <si>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</si>
  <si>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</si>
  <si>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</si>
  <si>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</si>
  <si>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</si>
  <si>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</si>
  <si>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</si>
  <si>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</si>
  <si>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</si>
  <si>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</si>
  <si>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</si>
  <si>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</si>
  <si>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</si>
  <si>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</si>
  <si>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</si>
  <si>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</si>
  <si>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</si>
  <si>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</si>
  <si>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</si>
  <si>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</si>
  <si>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</si>
  <si>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</si>
  <si>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</si>
  <si>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</si>
  <si>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</si>
  <si>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</si>
  <si>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</si>
  <si>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</si>
  <si>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</si>
  <si>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</si>
  <si>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</si>
  <si>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</si>
  <si>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</si>
  <si>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</si>
  <si>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</si>
  <si>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</si>
  <si>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</si>
  <si>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</si>
  <si>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</si>
  <si>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</si>
  <si>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</si>
  <si>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</si>
  <si>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</si>
  <si>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</si>
  <si>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</si>
  <si>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</si>
  <si>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</si>
  <si>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</si>
  <si>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</si>
  <si>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</si>
  <si>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</si>
  <si>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</si>
  <si>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</si>
  <si>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</si>
  <si>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</si>
  <si>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</si>
  <si>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</si>
  <si>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</si>
  <si>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</si>
  <si>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</si>
  <si>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</si>
  <si>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</si>
  <si>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</si>
  <si>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</si>
  <si>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</si>
  <si>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</si>
  <si>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</si>
  <si>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</si>
  <si>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</si>
  <si>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</si>
  <si>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</si>
  <si>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</si>
  <si>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</si>
  <si>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</si>
  <si>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</si>
  <si>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</si>
  <si>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</si>
  <si>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</si>
  <si>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</si>
  <si>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</si>
  <si>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</si>
  <si>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</si>
  <si>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</si>
  <si>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</si>
  <si>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</si>
  <si>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</si>
  <si>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</si>
  <si>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</si>
  <si>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</si>
  <si>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</si>
  <si>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</si>
  <si>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</si>
  <si>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</si>
  <si>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</si>
  <si>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</si>
  <si>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</si>
  <si>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</si>
  <si>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</si>
  <si>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</si>
  <si>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</si>
  <si>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</si>
  <si>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</si>
  <si>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</si>
  <si>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</si>
  <si>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</si>
  <si>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</si>
  <si>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</si>
  <si>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</si>
  <si>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</si>
  <si>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</si>
  <si>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</si>
  <si>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</si>
  <si>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</si>
  <si>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</si>
  <si>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</si>
  <si>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</si>
  <si>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</si>
  <si>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</si>
  <si>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</si>
  <si>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</si>
  <si>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</si>
  <si>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</si>
  <si>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</si>
  <si>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</si>
  <si>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</si>
  <si>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</si>
  <si>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</si>
  <si>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</si>
  <si>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</si>
  <si>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</si>
  <si>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</si>
  <si>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</si>
  <si>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</si>
  <si>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</si>
  <si>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</si>
  <si>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</si>
  <si>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</si>
  <si>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</si>
  <si>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</si>
  <si>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</si>
  <si>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</si>
  <si>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</si>
  <si>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</si>
  <si>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</si>
  <si>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</si>
  <si>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</si>
  <si>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</si>
  <si>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</si>
  <si>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</si>
  <si>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</si>
  <si>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</si>
  <si>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</si>
  <si>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</si>
  <si>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</si>
  <si>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</si>
  <si>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</si>
  <si>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</si>
  <si>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</si>
  <si>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</si>
  <si>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</si>
  <si>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</si>
  <si>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</si>
  <si>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</si>
  <si>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</si>
  <si>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</si>
  <si>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</si>
  <si>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</si>
  <si>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</si>
  <si>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</si>
  <si>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</si>
  <si>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</si>
  <si>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</si>
  <si>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</si>
  <si>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</si>
  <si>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</si>
  <si>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</si>
  <si>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</si>
  <si>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</si>
  <si>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</si>
  <si>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</si>
  <si>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</si>
  <si>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</si>
  <si>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</si>
  <si>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</si>
  <si>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</si>
  <si>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</si>
  <si>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</si>
  <si>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</si>
  <si>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</si>
  <si>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</si>
  <si>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</si>
  <si>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</si>
  <si>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</si>
  <si>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</si>
  <si>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</si>
  <si>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</si>
  <si>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</si>
  <si>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</si>
  <si>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</si>
  <si>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</si>
  <si>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</si>
  <si>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</si>
  <si>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</si>
  <si>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</si>
  <si>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</si>
  <si>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</si>
  <si>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</si>
  <si>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</si>
  <si>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</si>
  <si>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</si>
  <si>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</si>
  <si>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</si>
  <si>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</si>
  <si>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</si>
  <si>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</si>
  <si>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</si>
  <si>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</si>
  <si>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</si>
  <si>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</si>
  <si>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</si>
  <si>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</si>
  <si>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</si>
  <si>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</si>
  <si>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</si>
  <si>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</si>
  <si>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</si>
  <si>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</si>
  <si>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</si>
  <si>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</si>
  <si>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</si>
  <si>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</si>
  <si>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</si>
  <si>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</si>
  <si>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</si>
  <si>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</si>
  <si>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</si>
  <si>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</si>
  <si>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</si>
  <si>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</si>
  <si>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</si>
  <si>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</si>
  <si>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</si>
  <si>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</si>
  <si>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</si>
  <si>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</si>
  <si>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</si>
  <si>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</si>
  <si>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</si>
  <si>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</si>
  <si>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</si>
  <si>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</si>
  <si>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</si>
  <si>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</si>
  <si>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</si>
  <si>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</si>
  <si>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</si>
  <si>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</si>
  <si>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</si>
  <si>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</si>
  <si>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</si>
  <si>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</si>
  <si>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</si>
  <si>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</si>
  <si>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</si>
  <si>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</si>
  <si>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</si>
  <si>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</si>
  <si>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</si>
  <si>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</si>
  <si>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</si>
  <si>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</si>
  <si>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</si>
  <si>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</si>
  <si>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</si>
  <si>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</si>
  <si>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</si>
  <si>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</si>
  <si>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</si>
  <si>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</si>
  <si>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</si>
  <si>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</si>
  <si>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</si>
  <si>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</si>
  <si>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</si>
  <si>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</si>
  <si>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</si>
  <si>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</si>
  <si>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</si>
  <si>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</si>
  <si>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</si>
  <si>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</si>
  <si>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</si>
  <si>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</si>
  <si>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</si>
  <si>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</si>
  <si>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</si>
  <si>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</si>
  <si>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</si>
  <si>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</si>
  <si>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</si>
  <si>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</si>
  <si>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</si>
  <si>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</si>
  <si>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</si>
  <si>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</si>
  <si>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</si>
  <si>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</si>
  <si>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</si>
  <si>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</si>
  <si>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</si>
  <si>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</si>
  <si>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</si>
  <si>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</si>
  <si>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</si>
  <si>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</si>
  <si>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</si>
  <si>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</si>
  <si>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</si>
  <si>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</si>
  <si>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</si>
  <si>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</si>
  <si>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</si>
  <si>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</si>
  <si>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</si>
  <si>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</si>
  <si>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</si>
  <si>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</si>
  <si>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</si>
  <si>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</si>
  <si>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</si>
  <si>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</si>
  <si>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</si>
  <si>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</si>
  <si>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</si>
  <si>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</si>
  <si>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</si>
  <si>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</si>
  <si>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</si>
  <si>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</si>
  <si>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</si>
  <si>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</si>
  <si>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</si>
  <si>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</si>
  <si>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</si>
  <si>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</si>
  <si>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</si>
  <si>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</si>
  <si>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</si>
  <si>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</si>
  <si>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</si>
  <si>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</si>
  <si>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</si>
  <si>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</si>
  <si>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</si>
  <si>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</si>
  <si>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</si>
  <si>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</si>
  <si>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</si>
  <si>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</si>
  <si>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</si>
  <si>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</si>
  <si>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</si>
  <si>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</si>
  <si>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</si>
  <si>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</si>
  <si>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</si>
  <si>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</si>
  <si>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</si>
  <si>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</si>
  <si>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</si>
  <si>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</si>
  <si>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</si>
  <si>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</si>
  <si>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</si>
  <si>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</si>
  <si>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</si>
  <si>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</si>
  <si>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</si>
  <si>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</si>
  <si>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</si>
  <si>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</si>
  <si>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</si>
  <si>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</si>
  <si>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</si>
  <si>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</si>
  <si>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</si>
  <si>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</si>
  <si>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</si>
  <si>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</si>
  <si>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</si>
  <si>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</si>
  <si>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</si>
  <si>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</si>
  <si>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</si>
  <si>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</si>
  <si>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</si>
  <si>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</si>
  <si>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</si>
  <si>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</si>
  <si>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</si>
  <si>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</si>
  <si>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</si>
  <si>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</si>
  <si>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</si>
  <si>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</si>
  <si>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</si>
  <si>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</si>
  <si>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</si>
  <si>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</si>
  <si>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</si>
  <si>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</si>
  <si>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</si>
  <si>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</si>
  <si>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</si>
  <si>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</si>
  <si>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</si>
  <si>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</si>
  <si>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</si>
  <si>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</si>
  <si>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</si>
  <si>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</si>
  <si>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</si>
  <si>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</si>
  <si>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</si>
  <si>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</si>
  <si>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</si>
  <si>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</si>
  <si>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</si>
  <si>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</si>
  <si>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</si>
  <si>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</si>
  <si>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</si>
  <si>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</si>
  <si>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</si>
  <si>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</si>
  <si>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</si>
  <si>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</si>
  <si>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</si>
  <si>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</si>
  <si>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</si>
  <si>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</si>
  <si>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</si>
  <si>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</si>
  <si>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</si>
  <si>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</si>
  <si>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</si>
  <si>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</si>
  <si>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</si>
  <si>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</si>
  <si>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</si>
  <si>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</si>
  <si>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</si>
  <si>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</si>
  <si>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</si>
  <si>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</si>
  <si>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</si>
  <si>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</si>
  <si>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</si>
  <si>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</si>
  <si>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</si>
  <si>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</si>
  <si>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</si>
  <si>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</si>
  <si>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</si>
  <si>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</si>
  <si>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</si>
  <si>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</si>
  <si>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</si>
  <si>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</si>
  <si>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</si>
  <si>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</si>
  <si>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</si>
  <si>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</si>
  <si>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</si>
  <si>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</si>
  <si>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</si>
  <si>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</si>
  <si>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</si>
  <si>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</si>
  <si>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</si>
  <si>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</si>
  <si>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</si>
  <si>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</si>
  <si>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</si>
  <si>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</si>
  <si>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</si>
  <si>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</si>
  <si>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</si>
  <si>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</si>
  <si>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</si>
  <si>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</si>
  <si>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</si>
  <si>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</si>
  <si>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</si>
  <si>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</si>
  <si>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</si>
  <si>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</si>
  <si>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</si>
  <si>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</si>
  <si>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</si>
  <si>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</si>
  <si>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</si>
  <si>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</si>
  <si>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</si>
  <si>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</si>
  <si>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</si>
  <si>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</si>
  <si>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</si>
  <si>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</si>
  <si>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</si>
  <si>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</si>
  <si>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</si>
  <si>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</si>
  <si>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</si>
  <si>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</si>
  <si>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</si>
  <si>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</si>
  <si>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</si>
  <si>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</si>
  <si>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</si>
  <si>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</si>
  <si>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</si>
  <si>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</si>
  <si>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</si>
  <si>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</si>
  <si>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</si>
  <si>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</si>
  <si>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</si>
  <si>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</si>
  <si>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</si>
  <si>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</si>
  <si>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</si>
  <si>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</si>
  <si>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</si>
  <si>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</si>
  <si>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</si>
  <si>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</si>
  <si>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</si>
  <si>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</si>
  <si>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</si>
  <si>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</si>
  <si>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</si>
  <si>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</si>
  <si>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</si>
  <si>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</si>
  <si>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</si>
  <si>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</si>
  <si>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</si>
  <si>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</si>
  <si>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</si>
  <si>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</si>
  <si>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</si>
  <si>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</si>
  <si>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</si>
  <si>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</si>
  <si>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</si>
  <si>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</si>
  <si>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</si>
  <si>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</si>
  <si>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</si>
  <si>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</si>
  <si>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</si>
  <si>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</si>
  <si>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</si>
  <si>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</si>
  <si>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</si>
  <si>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</si>
  <si>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</si>
  <si>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</si>
  <si>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</si>
  <si>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</si>
  <si>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</si>
  <si>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</si>
  <si>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</si>
  <si>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</si>
  <si>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</si>
  <si>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</si>
  <si>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</si>
  <si>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</si>
  <si>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</si>
  <si>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</si>
  <si>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</si>
  <si>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</si>
  <si>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</si>
  <si>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</si>
  <si>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</si>
  <si>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</si>
  <si>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</si>
  <si>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</si>
  <si>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</si>
  <si>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</si>
  <si>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</si>
  <si>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</si>
  <si>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</si>
  <si>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</si>
  <si>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</si>
  <si>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</si>
  <si>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</si>
  <si>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</si>
  <si>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</si>
  <si>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</si>
  <si>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</si>
  <si>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</si>
  <si>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</si>
  <si>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</si>
  <si>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</si>
  <si>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</si>
  <si>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</si>
  <si>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</si>
  <si>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</si>
  <si>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</si>
  <si>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</si>
  <si>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</si>
  <si>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</si>
  <si>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</si>
  <si>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</si>
  <si>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</si>
  <si>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</si>
  <si>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</si>
  <si>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</si>
  <si>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</si>
  <si>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</si>
  <si>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</si>
  <si>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</si>
  <si>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</si>
  <si>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</si>
  <si>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</si>
  <si>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</si>
  <si>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</si>
  <si>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</si>
  <si>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</si>
  <si>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</si>
  <si>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</si>
  <si>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</si>
  <si>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</si>
  <si>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</si>
  <si>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</si>
  <si>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</si>
  <si>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</si>
  <si>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</si>
  <si>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</si>
  <si>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</si>
  <si>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</si>
  <si>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</si>
  <si>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</si>
  <si>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</si>
  <si>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</si>
  <si>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</si>
  <si>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</si>
  <si>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</si>
  <si>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</si>
  <si>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</si>
  <si>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</si>
  <si>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</si>
  <si>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</si>
  <si>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</si>
  <si>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</si>
  <si>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</si>
  <si>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</si>
  <si>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</si>
  <si>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</si>
  <si>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</si>
  <si>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</si>
  <si>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</si>
  <si>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</si>
  <si>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</si>
  <si>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</si>
  <si>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</si>
  <si>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</si>
  <si>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</si>
  <si>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</si>
  <si>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</si>
  <si>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</si>
  <si>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</si>
  <si>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</si>
  <si>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</si>
  <si>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</si>
  <si>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</si>
  <si>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</si>
  <si>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</si>
  <si>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</si>
  <si>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</si>
  <si>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</si>
  <si>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</si>
  <si>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</si>
  <si>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</si>
  <si>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</si>
  <si>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</si>
  <si>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</si>
  <si>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</si>
  <si>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</si>
  <si>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</si>
  <si>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</si>
  <si>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</si>
  <si>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</si>
  <si>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</si>
  <si>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</si>
  <si>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</si>
  <si>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</si>
  <si>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</si>
  <si>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</si>
  <si>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</si>
  <si>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</si>
  <si>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</si>
  <si>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</si>
  <si>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</si>
  <si>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</si>
  <si>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</si>
  <si>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</si>
  <si>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</si>
  <si>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</si>
  <si>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</si>
  <si>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</si>
  <si>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</si>
  <si>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</si>
  <si>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</si>
  <si>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</si>
  <si>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</si>
  <si>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</si>
  <si>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</si>
  <si>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</si>
  <si>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</si>
  <si>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</si>
  <si>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</si>
  <si>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</si>
  <si>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</si>
  <si>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</si>
  <si>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</si>
  <si>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</si>
  <si>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</si>
  <si>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</si>
  <si>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</si>
  <si>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</si>
  <si>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</si>
  <si>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</si>
  <si>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</si>
  <si>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</si>
  <si>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</si>
  <si>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</si>
  <si>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</si>
  <si>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</si>
  <si>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</si>
  <si>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</si>
  <si>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</si>
  <si>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</si>
  <si>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</si>
  <si>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</si>
  <si>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</si>
  <si>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</si>
  <si>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</si>
  <si>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</si>
  <si>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</si>
  <si>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</si>
  <si>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</si>
  <si>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</si>
  <si>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</si>
  <si>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</si>
  <si>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</si>
  <si>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</si>
  <si>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</si>
  <si>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</si>
  <si>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</si>
  <si>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</si>
  <si>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</si>
  <si>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</si>
  <si>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</si>
  <si>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</si>
  <si>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</si>
  <si>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</si>
  <si>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</si>
  <si>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</si>
  <si>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</si>
  <si>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</si>
  <si>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</si>
  <si>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</si>
  <si>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</si>
  <si>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</si>
  <si>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</si>
  <si>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</si>
  <si>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</si>
  <si>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</si>
  <si>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</si>
  <si>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</si>
  <si>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</si>
  <si>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</si>
  <si>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</si>
  <si>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</si>
  <si>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</si>
  <si>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</si>
  <si>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</si>
  <si>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</si>
  <si>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</si>
  <si>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</si>
  <si>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</si>
  <si>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</si>
  <si>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</si>
  <si>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</si>
  <si>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</si>
  <si>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</si>
  <si>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</si>
  <si>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</si>
  <si>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</si>
  <si>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</si>
  <si>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</si>
  <si>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</si>
  <si>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</si>
  <si>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</si>
  <si>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</si>
  <si>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</si>
  <si>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</si>
  <si>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</si>
  <si>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</si>
  <si>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</si>
  <si>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</si>
  <si>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</si>
  <si>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</si>
  <si>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</si>
  <si>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</si>
  <si>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</si>
  <si>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</si>
  <si>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</si>
  <si>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</si>
  <si>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</si>
  <si>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</si>
  <si>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</si>
  <si>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</si>
  <si>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</si>
  <si>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</si>
  <si>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</si>
  <si>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</si>
  <si>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</si>
  <si>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</si>
  <si>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</si>
  <si>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</si>
  <si>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</si>
  <si>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</si>
  <si>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</si>
  <si>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</si>
  <si>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</si>
  <si>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</si>
  <si>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</si>
  <si>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</si>
  <si>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</si>
  <si>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</si>
  <si>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</si>
  <si>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</si>
  <si>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</si>
  <si>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</si>
  <si>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</si>
  <si>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</si>
  <si>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</si>
  <si>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</si>
  <si>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</si>
  <si>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</si>
  <si>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</si>
  <si>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</si>
  <si>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</si>
  <si>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</si>
  <si>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</si>
  <si>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</si>
  <si>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</si>
  <si>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</si>
  <si>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</si>
  <si>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</si>
  <si>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</si>
  <si>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</si>
  <si>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</si>
  <si>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</si>
  <si>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</si>
  <si>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</si>
  <si>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</si>
  <si>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</si>
  <si>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</si>
  <si>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</si>
  <si>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</si>
  <si>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</si>
  <si>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</si>
  <si>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</si>
  <si>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</si>
  <si>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</si>
  <si>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</si>
  <si>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</si>
  <si>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</si>
  <si>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</si>
  <si>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</si>
  <si>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</si>
  <si>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</si>
  <si>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</si>
  <si>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</si>
  <si>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</si>
  <si>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</si>
  <si>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</si>
  <si>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</si>
  <si>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</si>
  <si>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</si>
  <si>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</si>
  <si>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</si>
  <si>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</si>
  <si>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</si>
  <si>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</si>
  <si>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</si>
  <si>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</si>
  <si>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</si>
  <si>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</si>
  <si>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</si>
  <si>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</si>
  <si>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</si>
  <si>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</si>
  <si>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</si>
  <si>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</si>
  <si>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</si>
  <si>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</si>
  <si>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</si>
  <si>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</si>
  <si>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</si>
  <si>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</si>
  <si>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</si>
  <si>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</si>
  <si>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</si>
  <si>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</si>
  <si>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</si>
  <si>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</si>
  <si>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</si>
  <si>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</si>
  <si>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</si>
  <si>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</si>
  <si>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</si>
  <si>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</si>
  <si>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</si>
  <si>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</si>
  <si>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</si>
  <si>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</si>
  <si>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</si>
  <si>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</si>
  <si>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</si>
  <si>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</si>
  <si>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</si>
  <si>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</si>
  <si>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</si>
  <si>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</si>
  <si>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</si>
  <si>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</si>
  <si>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</si>
  <si>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</si>
  <si>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</si>
  <si>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</si>
  <si>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</si>
  <si>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</si>
  <si>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</si>
  <si>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</si>
  <si>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</si>
  <si>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</si>
  <si>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</si>
  <si>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</si>
  <si>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</si>
  <si>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</si>
  <si>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</si>
  <si>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</si>
  <si>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</si>
  <si>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</si>
  <si>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</si>
  <si>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</si>
  <si>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</si>
  <si>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</si>
  <si>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</si>
  <si>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</si>
  <si>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</si>
  <si>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</si>
  <si>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</si>
  <si>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</si>
  <si>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</si>
  <si>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</si>
  <si>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</si>
  <si>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</si>
  <si>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</si>
  <si>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</si>
  <si>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</si>
  <si>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</si>
  <si>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</si>
  <si>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</si>
  <si>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</si>
  <si>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</si>
  <si>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</si>
  <si>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</si>
  <si>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</si>
  <si>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</si>
  <si>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</si>
  <si>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</si>
  <si>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</si>
  <si>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</si>
  <si>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</si>
  <si>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</si>
  <si>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</si>
  <si>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</si>
  <si>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</si>
  <si>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</si>
  <si>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</si>
  <si>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</si>
  <si>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</si>
  <si>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</si>
  <si>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</si>
  <si>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</si>
  <si>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</si>
  <si>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</si>
  <si>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</si>
  <si>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</si>
  <si>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</si>
  <si>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</si>
  <si>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</si>
  <si>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</si>
  <si>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</si>
  <si>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</si>
  <si>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</si>
  <si>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</si>
  <si>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</si>
  <si>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</si>
  <si>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</si>
  <si>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</si>
  <si>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</si>
  <si>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</si>
  <si>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</si>
  <si>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</si>
  <si>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</si>
  <si>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</si>
  <si>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</si>
  <si>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</si>
  <si>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</si>
  <si>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</si>
  <si>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</si>
  <si>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</si>
  <si>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</si>
  <si>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</si>
  <si>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</si>
  <si>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</si>
  <si>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</si>
  <si>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</si>
  <si>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</si>
  <si>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</si>
  <si>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</si>
  <si>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</si>
  <si>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</si>
  <si>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</si>
  <si>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</si>
  <si>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</si>
  <si>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</si>
  <si>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</si>
  <si>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</si>
  <si>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</si>
  <si>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</si>
  <si>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</si>
  <si>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</si>
  <si>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</si>
  <si>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</si>
  <si>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</si>
  <si>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</si>
  <si>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</si>
  <si>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</si>
  <si>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</si>
  <si>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</si>
  <si>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</si>
  <si>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</si>
  <si>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</si>
  <si>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</si>
  <si>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</si>
  <si>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</si>
  <si>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</si>
  <si>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</si>
  <si>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</si>
  <si>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</si>
  <si>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</si>
  <si>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</si>
  <si>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</si>
  <si>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</si>
  <si>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</si>
  <si>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</si>
  <si>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</si>
  <si>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</si>
  <si>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</si>
  <si>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</si>
  <si>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</si>
  <si>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</si>
  <si>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</si>
  <si>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</si>
  <si>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</si>
  <si>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</si>
  <si>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</si>
  <si>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</si>
  <si>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</si>
  <si>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</si>
  <si>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</si>
  <si>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</si>
  <si>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</si>
  <si>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</si>
  <si>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</si>
  <si>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</si>
  <si>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</si>
  <si>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</si>
  <si>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</si>
  <si>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</si>
  <si>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</si>
  <si>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</si>
  <si>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</si>
  <si>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</si>
  <si>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</si>
  <si>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</si>
  <si>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</si>
  <si>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</si>
  <si>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</si>
  <si>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</si>
  <si>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</si>
  <si>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</si>
  <si>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</si>
  <si>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</si>
  <si>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</si>
  <si>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</si>
  <si>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</si>
  <si>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</si>
  <si>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</si>
  <si>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</si>
  <si>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</si>
  <si>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</si>
  <si>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</si>
  <si>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</si>
  <si>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</si>
  <si>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</si>
  <si>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</si>
  <si>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</si>
  <si>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</si>
  <si>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</si>
  <si>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</si>
  <si>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</si>
  <si>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</si>
  <si>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</si>
  <si>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</si>
  <si>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</si>
  <si>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</si>
  <si>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</si>
  <si>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</si>
  <si>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</si>
  <si>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</si>
  <si>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</si>
  <si>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</si>
  <si>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</si>
  <si>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</si>
  <si>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</si>
  <si>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</si>
  <si>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</si>
  <si>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</si>
  <si>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</si>
  <si>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</si>
  <si>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</si>
  <si>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</si>
  <si>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</si>
  <si>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</si>
  <si>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</si>
  <si>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</si>
  <si>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</si>
  <si>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</si>
  <si>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</si>
  <si>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</si>
  <si>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</si>
  <si>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</si>
  <si>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</si>
  <si>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</si>
  <si>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</si>
  <si>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</si>
  <si>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</si>
  <si>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</si>
  <si>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</si>
  <si>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</si>
  <si>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</si>
  <si>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</si>
  <si>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</si>
  <si>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</si>
  <si>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</si>
  <si>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</si>
  <si>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</si>
  <si>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</si>
  <si>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</si>
  <si>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</si>
  <si>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</si>
  <si>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</si>
  <si>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</si>
  <si>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</si>
  <si>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</si>
  <si>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</si>
  <si>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</si>
  <si>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</si>
  <si>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</si>
  <si>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</si>
  <si>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</si>
  <si>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</si>
  <si>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</si>
  <si>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</si>
  <si>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</si>
  <si>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</si>
  <si>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</si>
  <si>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</si>
  <si>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</si>
  <si>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</si>
  <si>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</si>
  <si>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</si>
  <si>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</si>
  <si>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</si>
  <si>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</si>
  <si>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</si>
  <si>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</si>
  <si>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</si>
  <si>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</si>
  <si>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</si>
  <si>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</si>
  <si>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</si>
  <si>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</si>
  <si>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</si>
  <si>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</si>
  <si>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</si>
  <si>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</si>
  <si>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</si>
  <si>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</si>
  <si>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</si>
  <si>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</si>
  <si>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</si>
  <si>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</si>
  <si>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</si>
  <si>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</si>
  <si>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</si>
  <si>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</si>
  <si>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</si>
  <si>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</si>
  <si>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</si>
  <si>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</si>
  <si>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</si>
  <si>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</si>
  <si>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</si>
  <si>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</si>
  <si>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</si>
  <si>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</si>
  <si>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</si>
  <si>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</si>
  <si>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</si>
  <si>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</si>
  <si>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</si>
  <si>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</si>
  <si>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</si>
  <si>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</si>
  <si>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</si>
  <si>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</si>
  <si>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</si>
  <si>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</si>
  <si>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</si>
  <si>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</si>
  <si>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</si>
  <si>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</si>
  <si>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</si>
  <si>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</si>
  <si>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</si>
  <si>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</si>
  <si>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</si>
  <si>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</si>
  <si>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</si>
  <si>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</si>
  <si>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</si>
  <si>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</si>
  <si>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</si>
  <si>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</si>
  <si>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</si>
  <si>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</si>
  <si>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</si>
  <si>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</si>
  <si>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</si>
  <si>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</si>
  <si>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</si>
  <si>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</si>
  <si>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</si>
  <si>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</si>
  <si>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</si>
  <si>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</si>
  <si>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</si>
  <si>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</si>
  <si>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</si>
  <si>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</si>
  <si>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</si>
  <si>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</si>
  <si>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</si>
  <si>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</si>
  <si>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</si>
  <si>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</si>
  <si>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</si>
  <si>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</si>
  <si>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</si>
  <si>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</si>
  <si>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</si>
  <si>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</si>
  <si>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</si>
  <si>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</si>
  <si>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</si>
  <si>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</si>
  <si>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</si>
  <si>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</si>
  <si>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</si>
  <si>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</si>
  <si>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</si>
  <si>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</si>
  <si>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</si>
  <si>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</si>
  <si>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</si>
  <si>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</si>
  <si>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</si>
  <si>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</si>
  <si>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</si>
  <si>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</si>
  <si>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</si>
  <si>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</si>
  <si>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</si>
  <si>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</si>
  <si>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</si>
  <si>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</si>
  <si>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</si>
  <si>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</si>
  <si>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</si>
  <si>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</si>
  <si>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</si>
  <si>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</si>
  <si>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</si>
  <si>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</si>
  <si>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</si>
  <si>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</si>
  <si>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</si>
  <si>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</si>
  <si>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</si>
  <si>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</si>
  <si>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</si>
  <si>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</si>
  <si>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</si>
  <si>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</si>
  <si>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</si>
  <si>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</si>
  <si>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</si>
  <si>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</si>
  <si>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</si>
  <si>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</si>
  <si>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</si>
  <si>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</si>
  <si>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</si>
  <si>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</si>
  <si>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</si>
  <si>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</si>
  <si>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</si>
  <si>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</si>
  <si>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</si>
  <si>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</si>
  <si>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</si>
  <si>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</si>
  <si>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</si>
  <si>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</si>
  <si>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</si>
  <si>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</si>
  <si>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</si>
  <si>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</si>
  <si>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</si>
  <si>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</si>
  <si>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</si>
  <si>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</si>
  <si>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</si>
  <si>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</si>
  <si>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</si>
  <si>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</si>
  <si>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</si>
  <si>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</si>
  <si>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</si>
  <si>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</si>
  <si>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</si>
  <si>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</si>
  <si>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</si>
  <si>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</si>
  <si>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</si>
  <si>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</si>
  <si>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</si>
  <si>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</si>
  <si>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</si>
  <si>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</si>
  <si>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</si>
  <si>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</si>
  <si>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</si>
  <si>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</si>
  <si>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</si>
  <si>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</si>
  <si>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</si>
  <si>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</si>
  <si>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</si>
  <si>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</si>
  <si>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</si>
  <si>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</si>
  <si>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</si>
  <si>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</si>
  <si>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</si>
  <si>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</si>
  <si>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</si>
  <si>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</si>
  <si>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</si>
  <si>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</si>
  <si>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</si>
  <si>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</si>
  <si>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</si>
  <si>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</si>
  <si>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</si>
  <si>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</si>
  <si>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</si>
  <si>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</si>
  <si>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</si>
  <si>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</si>
  <si>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</si>
  <si>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</si>
  <si>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</si>
  <si>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</si>
  <si>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</si>
  <si>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</si>
  <si>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</si>
  <si>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</si>
  <si>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</si>
  <si>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</si>
  <si>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</si>
  <si>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</si>
  <si>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</si>
  <si>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</si>
  <si>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</si>
  <si>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</si>
  <si>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</si>
  <si>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</si>
  <si>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</si>
  <si>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</si>
  <si>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</si>
  <si>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</si>
  <si>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</si>
  <si>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</si>
  <si>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</si>
  <si>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</si>
  <si>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</si>
  <si>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</si>
  <si>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</si>
  <si>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</si>
  <si>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</si>
  <si>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</si>
  <si>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</si>
  <si>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</si>
  <si>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</si>
  <si>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</si>
  <si>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</si>
  <si>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</si>
  <si>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</si>
  <si>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</si>
  <si>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</si>
  <si>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</si>
  <si>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</si>
  <si>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</si>
  <si>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</si>
  <si>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</si>
  <si>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</si>
  <si>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</si>
  <si>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</si>
  <si>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</si>
  <si>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</si>
  <si>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</si>
  <si>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</si>
  <si>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</si>
  <si>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</si>
  <si>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</si>
  <si>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</si>
  <si>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</si>
  <si>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</si>
  <si>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</si>
  <si>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</si>
  <si>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</si>
  <si>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</si>
  <si>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</si>
  <si>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</si>
  <si>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</si>
  <si>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</si>
  <si>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</si>
  <si>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</si>
  <si>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</si>
  <si>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</si>
  <si>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</si>
  <si>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</si>
  <si>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</si>
  <si>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</si>
  <si>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</si>
  <si>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</si>
  <si>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</si>
  <si>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</si>
  <si>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</si>
  <si>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</si>
  <si>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</si>
  <si>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</si>
  <si>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</si>
  <si>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</si>
  <si>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</si>
  <si>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</si>
  <si>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</si>
  <si>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</si>
  <si>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</si>
  <si>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</si>
  <si>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</si>
  <si>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</si>
  <si>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</si>
  <si>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</si>
  <si>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</si>
  <si>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</si>
  <si>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</si>
  <si>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</si>
  <si>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</si>
  <si>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</si>
  <si>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</si>
  <si>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</si>
  <si>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</si>
  <si>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</si>
  <si>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</si>
  <si>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</si>
  <si>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</si>
  <si>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</si>
  <si>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</si>
  <si>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</si>
  <si>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</si>
  <si>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</si>
  <si>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</si>
  <si>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</si>
  <si>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</si>
  <si>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</si>
  <si>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</si>
  <si>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</si>
  <si>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</si>
  <si>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</si>
  <si>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</si>
  <si>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</si>
  <si>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</si>
  <si>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</si>
  <si>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</si>
  <si>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</si>
  <si>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</si>
  <si>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</si>
  <si>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</si>
  <si>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</si>
  <si>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</si>
  <si>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</si>
  <si>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</si>
  <si>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</si>
  <si>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</si>
  <si>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</si>
  <si>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</si>
  <si>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</si>
  <si>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</si>
  <si>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</si>
  <si>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</si>
  <si>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</si>
  <si>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</si>
  <si>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</si>
  <si>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</si>
  <si>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</si>
  <si>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</si>
  <si>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</si>
  <si>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</si>
  <si>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</si>
  <si>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</si>
  <si>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</si>
  <si>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</si>
  <si>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</si>
  <si>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</si>
  <si>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</si>
  <si>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</si>
  <si>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</si>
  <si>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</si>
  <si>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</si>
  <si>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</si>
  <si>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</si>
  <si>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</si>
  <si>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</si>
  <si>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</si>
  <si>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</si>
  <si>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</si>
  <si>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</si>
  <si>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</si>
  <si>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</si>
  <si>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</si>
  <si>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</si>
  <si>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</si>
  <si>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</si>
  <si>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</si>
  <si>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</si>
  <si>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</si>
  <si>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</si>
  <si>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</si>
  <si>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</si>
  <si>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</si>
  <si>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</si>
  <si>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</si>
  <si>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</si>
  <si>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</si>
  <si>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</si>
  <si>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</si>
  <si>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</si>
  <si>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</si>
  <si>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</si>
  <si>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</si>
  <si>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</si>
  <si>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</si>
  <si>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</si>
  <si>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</si>
  <si>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</si>
  <si>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</si>
  <si>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</si>
  <si>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</si>
  <si>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</si>
  <si>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</si>
  <si>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</si>
  <si>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</si>
  <si>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</si>
  <si>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</si>
  <si>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</si>
  <si>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</si>
  <si>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</si>
  <si>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</si>
  <si>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</si>
  <si>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</si>
  <si>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</si>
  <si>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</si>
  <si>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</si>
  <si>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</si>
  <si>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</si>
  <si>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</si>
  <si>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</si>
  <si>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</si>
  <si>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</si>
  <si>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</si>
  <si>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</si>
  <si>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</si>
  <si>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</si>
  <si>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</si>
  <si>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</si>
  <si>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</si>
  <si>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</si>
  <si>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</si>
  <si>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</si>
  <si>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</si>
  <si>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</si>
  <si>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</si>
  <si>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</si>
  <si>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</si>
  <si>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</si>
  <si>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</si>
  <si>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</si>
  <si>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</si>
  <si>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</si>
  <si>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</si>
  <si>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</si>
  <si>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</si>
  <si>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</si>
  <si>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</si>
  <si>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</si>
  <si>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</si>
  <si>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</si>
  <si>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</si>
  <si>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</si>
  <si>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</si>
  <si>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</si>
  <si>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</si>
  <si>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</si>
  <si>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</si>
  <si>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</si>
  <si>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</si>
  <si>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</si>
  <si>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</si>
  <si>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</si>
  <si>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</si>
  <si>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</si>
  <si>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</si>
  <si>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</si>
  <si>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</si>
  <si>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</si>
  <si>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</si>
  <si>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</si>
  <si>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</si>
  <si>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</si>
  <si>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</si>
  <si>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</si>
  <si>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</si>
  <si>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</si>
  <si>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</si>
  <si>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</si>
  <si>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</si>
  <si>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</si>
  <si>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</si>
  <si>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</si>
  <si>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</si>
  <si>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</si>
  <si>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</si>
  <si>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</si>
  <si>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</si>
  <si>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</si>
  <si>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</si>
  <si>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</si>
  <si>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</si>
  <si>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</si>
  <si>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</si>
  <si>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</si>
  <si>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</si>
  <si>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</si>
  <si>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</si>
  <si>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</si>
  <si>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</si>
  <si>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</si>
  <si>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</si>
  <si>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</si>
  <si>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</si>
  <si>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</si>
  <si>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</si>
  <si>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</si>
  <si>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</si>
  <si>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</si>
  <si>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</si>
  <si>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</si>
  <si>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</si>
  <si>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</si>
  <si>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</si>
  <si>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</si>
  <si>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</si>
  <si>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</si>
  <si>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</si>
  <si>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</si>
  <si>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</si>
  <si>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</si>
  <si>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</si>
  <si>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</si>
  <si>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</si>
  <si>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</si>
  <si>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</si>
  <si>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</si>
  <si>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</si>
  <si>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</si>
  <si>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</si>
  <si>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</si>
  <si>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</si>
  <si>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</si>
  <si>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</si>
  <si>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</si>
  <si>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</si>
  <si>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</si>
  <si>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</si>
  <si>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</si>
  <si>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</si>
  <si>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</si>
  <si>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</si>
  <si>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</si>
  <si>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</si>
  <si>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</si>
  <si>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</si>
  <si>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</si>
  <si>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</si>
  <si>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</si>
  <si>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</si>
  <si>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</si>
  <si>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</si>
  <si>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</si>
  <si>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</si>
  <si>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</si>
  <si>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</si>
  <si>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</si>
  <si>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</si>
  <si>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</si>
  <si>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</si>
  <si>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</si>
  <si>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</si>
  <si>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</si>
  <si>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</si>
  <si>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</si>
  <si>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</si>
  <si>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</si>
  <si>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</si>
  <si>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</si>
  <si>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</si>
  <si>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</si>
  <si>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</si>
  <si>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</si>
  <si>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</si>
  <si>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</si>
  <si>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</si>
  <si>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</si>
  <si>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</si>
  <si>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</si>
  <si>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</si>
  <si>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</si>
  <si>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</si>
  <si>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</si>
  <si>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</si>
  <si>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</si>
  <si>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</si>
  <si>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</si>
  <si>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</si>
  <si>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</si>
  <si>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</si>
  <si>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</si>
  <si>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</si>
  <si>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</si>
  <si>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</si>
  <si>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</si>
  <si>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</si>
  <si>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</si>
  <si>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</si>
  <si>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</si>
  <si>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</si>
  <si>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</si>
  <si>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</si>
  <si>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</si>
  <si>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</si>
  <si>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</si>
  <si>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</si>
  <si>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</si>
  <si>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</si>
  <si>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</si>
  <si>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</si>
  <si>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</si>
  <si>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</si>
  <si>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</si>
  <si>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</si>
  <si>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</si>
  <si>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</si>
  <si>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</si>
  <si>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</si>
  <si>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</si>
  <si>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</si>
  <si>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</si>
  <si>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</si>
  <si>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</si>
  <si>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</si>
  <si>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</si>
  <si>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</si>
  <si>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</si>
  <si>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</si>
  <si>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</si>
  <si>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</si>
  <si>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</si>
  <si>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</si>
  <si>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</si>
  <si>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</si>
  <si>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</si>
  <si>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</si>
  <si>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</si>
  <si>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</si>
  <si>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</si>
  <si>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</si>
  <si>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</si>
  <si>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</si>
  <si>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</si>
  <si>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</si>
  <si>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</si>
  <si>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</si>
  <si>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</si>
  <si>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</si>
  <si>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</si>
  <si>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</si>
  <si>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</si>
  <si>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</si>
  <si>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</si>
  <si>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</si>
  <si>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</si>
  <si>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</si>
  <si>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</si>
  <si>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</si>
  <si>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</si>
  <si>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</si>
  <si>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</si>
  <si>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</si>
  <si>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</si>
  <si>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</si>
  <si>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</si>
  <si>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</si>
  <si>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</si>
  <si>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</si>
  <si>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</si>
  <si>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</si>
  <si>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</si>
  <si>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</si>
  <si>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</si>
  <si>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</si>
  <si>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</si>
  <si>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</si>
  <si>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</si>
  <si>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</si>
  <si>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</si>
  <si>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</si>
  <si>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</si>
  <si>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</si>
  <si>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</si>
  <si>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</si>
  <si>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</si>
  <si>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</si>
  <si>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</si>
  <si>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</si>
  <si>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</si>
  <si>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</si>
  <si>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</si>
  <si>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</si>
  <si>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</si>
  <si>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</si>
  <si>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</si>
  <si>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</si>
  <si>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</si>
  <si>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</si>
  <si>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</si>
  <si>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</si>
  <si>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</si>
  <si>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</si>
  <si>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</si>
  <si>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</si>
  <si>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</si>
  <si>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</si>
  <si>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</si>
  <si>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</si>
  <si>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</si>
  <si>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</si>
  <si>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</si>
  <si>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</si>
  <si>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</si>
  <si>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</si>
  <si>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</si>
  <si>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</si>
  <si>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</si>
  <si>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</si>
  <si>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</si>
  <si>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</si>
  <si>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</si>
  <si>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</si>
  <si>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</si>
  <si>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</si>
  <si>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</si>
  <si>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</si>
  <si>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</si>
  <si>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</si>
  <si>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</si>
  <si>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</si>
  <si>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</si>
  <si>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</si>
  <si>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</si>
  <si>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</si>
  <si>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</si>
  <si>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</si>
  <si>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</si>
  <si>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</si>
  <si>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</si>
  <si>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</si>
  <si>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</si>
  <si>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</si>
  <si>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</si>
  <si>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</si>
  <si>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</si>
  <si>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</si>
  <si>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</si>
  <si>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</si>
  <si>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</si>
  <si>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</si>
  <si>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</si>
  <si>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</si>
  <si>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</si>
  <si>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</si>
  <si>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</si>
  <si>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</si>
  <si>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</si>
  <si>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</si>
  <si>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</si>
  <si>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</si>
  <si>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</si>
  <si>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</si>
  <si>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</si>
  <si>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</si>
  <si>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</si>
  <si>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</si>
  <si>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</si>
  <si>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</si>
  <si>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</si>
  <si>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</si>
  <si>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</si>
  <si>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</si>
  <si>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</si>
  <si>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</si>
  <si>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</si>
  <si>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</si>
  <si>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</si>
  <si>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</si>
  <si>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</si>
  <si>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</si>
  <si>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</si>
  <si>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</si>
  <si>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</si>
  <si>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</si>
  <si>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</si>
  <si>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</si>
  <si>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</si>
  <si>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</si>
  <si>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</si>
  <si>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</si>
  <si>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</si>
  <si>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</si>
  <si>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</si>
  <si>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</si>
  <si>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</si>
  <si>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</si>
  <si>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</si>
  <si>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</si>
  <si>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</si>
  <si>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</si>
  <si>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</si>
  <si>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</si>
  <si>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</si>
  <si>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</si>
  <si>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</si>
  <si>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</si>
  <si>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</si>
  <si>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</si>
  <si>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</si>
  <si>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</si>
  <si>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</si>
  <si>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</si>
  <si>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</si>
  <si>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</si>
  <si>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</si>
  <si>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</si>
  <si>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</si>
  <si>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</si>
  <si>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</si>
  <si>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</si>
  <si>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</si>
  <si>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</si>
  <si>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</si>
  <si>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</si>
  <si>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</si>
  <si>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</si>
  <si>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</si>
  <si>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</si>
  <si>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</si>
  <si>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</si>
  <si>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</si>
  <si>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</si>
  <si>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</si>
  <si>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</si>
  <si>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</si>
  <si>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</si>
  <si>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</si>
  <si>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</si>
  <si>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</si>
  <si>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</si>
  <si>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</si>
  <si>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</si>
  <si>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</si>
  <si>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</si>
  <si>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</si>
  <si>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</si>
  <si>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</si>
  <si>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</si>
  <si>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</si>
  <si>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</si>
  <si>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</si>
  <si>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</si>
  <si>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</si>
  <si>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</si>
  <si>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</si>
  <si>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</si>
  <si>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</si>
  <si>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</si>
  <si>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</si>
  <si>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</si>
  <si>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</si>
  <si>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</si>
  <si>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</si>
  <si>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</si>
  <si>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</si>
  <si>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</si>
  <si>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</si>
  <si>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</si>
  <si>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</si>
  <si>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</si>
  <si>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</si>
  <si>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</si>
  <si>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</si>
  <si>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</si>
  <si>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</si>
  <si>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</si>
  <si>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</si>
  <si>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</si>
  <si>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</si>
  <si>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</si>
  <si>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</si>
  <si>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</si>
  <si>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</si>
  <si>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</si>
  <si>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</si>
  <si>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</si>
  <si>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</si>
  <si>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</si>
  <si>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</si>
  <si>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</si>
  <si>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</si>
  <si>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</si>
  <si>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</si>
  <si>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</si>
  <si>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</si>
  <si>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</si>
  <si>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</si>
  <si>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</si>
  <si>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</si>
  <si>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</si>
  <si>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</si>
  <si>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</si>
  <si>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</si>
  <si>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</si>
  <si>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</si>
  <si>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</si>
  <si>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</si>
  <si>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</si>
  <si>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</si>
  <si>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</si>
  <si>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</si>
  <si>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</si>
  <si>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</si>
  <si>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</si>
  <si>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</si>
  <si>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</si>
  <si>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</si>
  <si>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</si>
  <si>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</si>
  <si>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</si>
  <si>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</si>
  <si>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</si>
  <si>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</si>
  <si>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</si>
  <si>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</si>
  <si>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</si>
  <si>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</si>
  <si>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</si>
  <si>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</si>
  <si>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</si>
  <si>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</si>
  <si>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</si>
  <si>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</si>
  <si>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</si>
  <si>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</si>
  <si>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</si>
  <si>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</si>
  <si>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</si>
  <si>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</si>
  <si>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</si>
  <si>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</si>
  <si>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</si>
  <si>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</si>
  <si>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</si>
  <si>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</si>
  <si>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</si>
  <si>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</si>
  <si>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</si>
  <si>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</si>
  <si>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</si>
  <si>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</si>
  <si>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</si>
  <si>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</si>
  <si>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</si>
  <si>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</si>
  <si>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</si>
  <si>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</si>
  <si>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</si>
  <si>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</si>
  <si>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</si>
  <si>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</si>
  <si>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</si>
  <si>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</si>
  <si>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</si>
  <si>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</si>
  <si>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</si>
  <si>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</si>
  <si>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</si>
  <si>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</si>
  <si>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</si>
  <si>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</si>
  <si>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</si>
  <si>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</si>
  <si>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</si>
  <si>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</si>
  <si>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</si>
  <si>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</si>
  <si>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</si>
  <si>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</si>
  <si>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</si>
  <si>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</si>
  <si>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</si>
  <si>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</si>
  <si>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</si>
  <si>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</si>
  <si>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</si>
  <si>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</si>
  <si>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</si>
  <si>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</si>
  <si>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</si>
  <si>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</si>
  <si>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</si>
  <si>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</si>
  <si>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</si>
  <si>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</si>
  <si>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</si>
  <si>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</si>
  <si>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</si>
  <si>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</si>
  <si>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</si>
  <si>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</si>
  <si>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</si>
  <si>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</si>
  <si>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</si>
  <si>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</si>
  <si>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</si>
  <si>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</si>
  <si>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</si>
  <si>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</si>
  <si>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</si>
  <si>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</si>
  <si>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</si>
  <si>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</si>
  <si>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</si>
  <si>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</si>
  <si>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</si>
  <si>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</si>
  <si>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</si>
  <si>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</si>
  <si>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</si>
  <si>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</si>
  <si>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</si>
  <si>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</si>
  <si>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</si>
  <si>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</si>
  <si>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</si>
  <si>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</si>
  <si>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</si>
  <si>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</si>
  <si>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</si>
  <si>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</si>
  <si>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</si>
  <si>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</si>
  <si>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</si>
  <si>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</si>
  <si>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</si>
  <si>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</si>
  <si>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</si>
  <si>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</si>
  <si>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</si>
  <si>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</si>
  <si>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</si>
  <si>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</si>
  <si>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</si>
  <si>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</si>
  <si>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</si>
  <si>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</si>
  <si>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</si>
  <si>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</si>
  <si>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</si>
  <si>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</si>
  <si>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</si>
  <si>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</si>
  <si>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</si>
  <si>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</si>
  <si>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</si>
  <si>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</si>
  <si>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</si>
  <si>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</si>
  <si>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</si>
  <si>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</si>
  <si>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</si>
  <si>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</si>
  <si>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</si>
  <si>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</si>
  <si>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</si>
  <si>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</si>
  <si>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</si>
  <si>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</si>
  <si>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</si>
  <si>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</si>
  <si>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</si>
  <si>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</si>
  <si>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</si>
  <si>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</si>
  <si>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</si>
  <si>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</si>
  <si>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</si>
  <si>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</si>
  <si>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</si>
  <si>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</si>
  <si>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</si>
  <si>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</si>
  <si>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</si>
  <si>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</si>
  <si>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</si>
  <si>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</si>
  <si>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</si>
  <si>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</si>
  <si>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</si>
  <si>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</si>
  <si>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</si>
  <si>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</si>
  <si>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</si>
  <si>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</si>
  <si>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</si>
  <si>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</si>
  <si>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</si>
  <si>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</si>
  <si>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</si>
  <si>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</si>
  <si>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</si>
  <si>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</si>
  <si>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</si>
  <si>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</si>
  <si>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</si>
  <si>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</si>
  <si>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</si>
  <si>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</si>
  <si>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</si>
  <si>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</si>
  <si>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</si>
  <si>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</si>
  <si>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</si>
  <si>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</si>
  <si>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</si>
  <si>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</si>
  <si>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</si>
  <si>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</si>
  <si>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</si>
  <si>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</si>
  <si>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</si>
  <si>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</si>
  <si>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</si>
  <si>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</si>
  <si>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</si>
  <si>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</si>
  <si>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</si>
  <si>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</si>
  <si>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</si>
  <si>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</si>
  <si>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</si>
  <si>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</si>
  <si>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</si>
  <si>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</si>
  <si>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</si>
  <si>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</si>
  <si>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</si>
  <si>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</si>
  <si>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</si>
  <si>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</si>
  <si>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</si>
  <si>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</si>
  <si>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</si>
  <si>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</si>
  <si>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</si>
  <si>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</si>
  <si>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</si>
  <si>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</si>
  <si>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</si>
  <si>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</si>
  <si>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</si>
  <si>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</si>
  <si>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</si>
  <si>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</si>
  <si>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</si>
  <si>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</si>
  <si>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</si>
  <si>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</si>
  <si>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</si>
  <si>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</si>
  <si>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</si>
  <si>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</si>
  <si>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</si>
  <si>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</si>
  <si>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</si>
  <si>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</si>
  <si>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</si>
  <si>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</si>
  <si>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</si>
  <si>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</si>
  <si>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</si>
  <si>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</si>
  <si>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</si>
  <si>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</si>
  <si>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</si>
  <si>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</si>
  <si>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</si>
  <si>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</si>
  <si>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</si>
  <si>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</si>
  <si>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</si>
  <si>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</si>
  <si>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</si>
  <si>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</si>
  <si>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</si>
  <si>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</si>
  <si>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</si>
  <si>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</si>
  <si>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</si>
  <si>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</si>
  <si>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</si>
  <si>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</si>
  <si>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</si>
  <si>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</si>
  <si>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</si>
  <si>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</si>
  <si>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</si>
  <si>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</si>
  <si>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</si>
  <si>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</si>
  <si>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</si>
  <si>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</si>
  <si>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</si>
  <si>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</si>
  <si>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</si>
  <si>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</si>
  <si>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</si>
  <si>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</si>
  <si>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</si>
  <si>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</si>
  <si>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</si>
  <si>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</si>
  <si>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</si>
  <si>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</si>
  <si>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</si>
  <si>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</si>
  <si>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</si>
  <si>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</si>
  <si>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</si>
  <si>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</si>
  <si>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</si>
  <si>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</si>
  <si>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</si>
  <si>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</si>
  <si>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</si>
  <si>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</si>
  <si>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</si>
  <si>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</si>
  <si>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</si>
  <si>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</si>
  <si>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</si>
  <si>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</si>
  <si>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</si>
  <si>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</si>
  <si>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</si>
  <si>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</si>
  <si>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</si>
  <si>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</si>
  <si>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</si>
  <si>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</si>
  <si>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</si>
  <si>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</si>
  <si>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</si>
  <si>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</si>
  <si>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</si>
  <si>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</si>
  <si>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</si>
  <si>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</si>
  <si>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</si>
  <si>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</si>
  <si>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</si>
  <si>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</si>
  <si>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</si>
  <si>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</si>
  <si>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</si>
  <si>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</si>
  <si>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</si>
  <si>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</si>
  <si>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</si>
  <si>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</si>
  <si>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</si>
  <si>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</si>
  <si>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</si>
  <si>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</si>
  <si>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</si>
  <si>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</si>
  <si>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</si>
  <si>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</si>
  <si>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</si>
  <si>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</si>
  <si>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</si>
  <si>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</si>
  <si>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</si>
  <si>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</si>
  <si>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</si>
  <si>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</si>
  <si>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</si>
  <si>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</si>
  <si>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</si>
  <si>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</si>
  <si>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</si>
  <si>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</si>
  <si>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</si>
  <si>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</si>
  <si>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</si>
  <si>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</si>
  <si>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</si>
  <si>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</si>
  <si>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</si>
  <si>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</si>
  <si>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</si>
  <si>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</si>
  <si>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</si>
  <si>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</si>
  <si>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</si>
  <si>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</si>
  <si>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</si>
  <si>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</si>
  <si>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</si>
  <si>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</si>
  <si>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</si>
  <si>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</si>
  <si>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</si>
  <si>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</si>
  <si>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</si>
  <si>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</si>
  <si>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</si>
  <si>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</si>
  <si>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</si>
  <si>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</si>
  <si>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</si>
  <si>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</si>
  <si>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</si>
  <si>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</si>
  <si>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</si>
  <si>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</si>
  <si>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</si>
  <si>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</si>
  <si>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</si>
  <si>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</si>
  <si>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</si>
  <si>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</si>
  <si>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</si>
  <si>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</si>
  <si>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</si>
  <si>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</si>
  <si>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</si>
  <si>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</si>
  <si>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</si>
  <si>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</si>
  <si>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</si>
  <si>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</si>
  <si>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</si>
  <si>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</si>
  <si>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</si>
  <si>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</si>
  <si>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</si>
  <si>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</si>
  <si>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</si>
  <si>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</si>
  <si>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</si>
  <si>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</si>
  <si>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</si>
  <si>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</si>
  <si>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</si>
  <si>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</si>
  <si>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</si>
  <si>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</si>
  <si>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</si>
  <si>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</si>
  <si>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</si>
  <si>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</si>
  <si>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</si>
  <si>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</si>
  <si>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</si>
  <si>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</si>
  <si>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</si>
  <si>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</si>
  <si>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</si>
  <si>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</si>
  <si>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</si>
  <si>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</si>
  <si>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</si>
  <si>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</si>
  <si>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</si>
  <si>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</si>
  <si>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</si>
  <si>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</si>
  <si>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</si>
  <si>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</si>
  <si>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</si>
  <si>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</si>
  <si>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</si>
  <si>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</si>
  <si>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</si>
  <si>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</si>
  <si>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</si>
  <si>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</si>
  <si>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</si>
  <si>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</si>
  <si>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</si>
  <si>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</si>
  <si>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</si>
  <si>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</si>
  <si>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</si>
  <si>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</si>
  <si>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</si>
  <si>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</si>
  <si>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</si>
  <si>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</si>
  <si>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</si>
  <si>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</si>
  <si>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</si>
  <si>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</si>
  <si>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</si>
  <si>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</si>
  <si>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</si>
  <si>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</si>
  <si>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</si>
  <si>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</si>
  <si>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</si>
  <si>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</si>
  <si>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</si>
  <si>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</si>
  <si>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</si>
  <si>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</si>
  <si>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</si>
  <si>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</si>
  <si>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</si>
  <si>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</si>
  <si>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</si>
  <si>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</si>
  <si>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</si>
  <si>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</si>
  <si>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</si>
  <si>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</si>
  <si>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</si>
  <si>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</si>
  <si>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</si>
  <si>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</si>
  <si>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</si>
  <si>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</si>
  <si>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</si>
  <si>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</si>
  <si>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</si>
  <si>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</si>
  <si>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</si>
  <si>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</si>
  <si>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</si>
  <si>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</si>
  <si>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</si>
  <si>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</si>
  <si>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</si>
  <si>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</si>
  <si>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</si>
  <si>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</si>
  <si>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</si>
  <si>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</si>
  <si>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</si>
  <si>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</si>
  <si>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</si>
  <si>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</si>
  <si>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</si>
  <si>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</si>
  <si>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</si>
  <si>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</si>
  <si>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</si>
  <si>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</si>
  <si>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</si>
  <si>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</si>
  <si>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</si>
  <si>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</si>
  <si>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</si>
  <si>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</si>
  <si>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</si>
  <si>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</si>
  <si>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</si>
  <si>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</si>
  <si>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</si>
  <si>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</si>
  <si>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</si>
  <si>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</si>
  <si>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</si>
  <si>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</si>
  <si>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</si>
  <si>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</si>
  <si>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</si>
  <si>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</si>
  <si>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</si>
  <si>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</si>
  <si>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</si>
  <si>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</si>
  <si>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</si>
  <si>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</si>
  <si>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</si>
  <si>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</si>
  <si>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</si>
  <si>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</si>
  <si>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</si>
  <si>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</si>
  <si>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</si>
  <si>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</si>
  <si>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</si>
  <si>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</si>
  <si>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</si>
  <si>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</si>
  <si>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</si>
  <si>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</si>
  <si>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</si>
  <si>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</si>
  <si>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</si>
  <si>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</si>
  <si>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</si>
  <si>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</si>
  <si>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</si>
  <si>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</si>
  <si>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</si>
  <si>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</si>
  <si>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</si>
  <si>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</si>
  <si>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</si>
  <si>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</si>
  <si>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</si>
  <si>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</si>
  <si>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</si>
  <si>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</si>
  <si>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</si>
  <si>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</si>
  <si>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</si>
  <si>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</si>
  <si>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</si>
  <si>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</si>
  <si>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</si>
  <si>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</si>
  <si>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</si>
  <si>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</si>
  <si>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</si>
  <si>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</si>
  <si>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</si>
  <si>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</si>
  <si>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</si>
  <si>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</si>
  <si>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</si>
  <si>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</si>
  <si>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</si>
  <si>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</si>
  <si>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</si>
  <si>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</si>
  <si>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</si>
  <si>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</si>
  <si>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</si>
  <si>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</si>
  <si>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</si>
  <si>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</si>
  <si>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</si>
  <si>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</si>
  <si>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</si>
  <si>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</si>
  <si>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</si>
  <si>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</si>
  <si>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</si>
  <si>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</si>
  <si>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</si>
  <si>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</si>
  <si>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</si>
  <si>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</si>
  <si>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</si>
  <si>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</si>
  <si>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</si>
  <si>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</si>
  <si>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</si>
  <si>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</si>
  <si>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</si>
  <si>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</si>
  <si>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</si>
  <si>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</si>
  <si>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</si>
  <si>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</si>
  <si>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</si>
  <si>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</si>
  <si>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</si>
  <si>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</si>
  <si>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</si>
  <si>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</si>
  <si>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</si>
  <si>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</si>
  <si>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</si>
  <si>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</si>
  <si>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</si>
  <si>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</si>
  <si>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</si>
  <si>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</si>
  <si>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</si>
  <si>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</si>
  <si>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</si>
  <si>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</si>
  <si>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</si>
  <si>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</si>
  <si>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</si>
  <si>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</si>
  <si>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</si>
  <si>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</si>
  <si>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</si>
  <si>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</si>
  <si>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</si>
  <si>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</si>
  <si>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</si>
  <si>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</si>
  <si>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</si>
  <si>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</si>
  <si>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</si>
  <si>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</si>
  <si>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</si>
  <si>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</si>
  <si>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</si>
  <si>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</si>
  <si>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</si>
  <si>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</si>
  <si>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</si>
  <si>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</si>
  <si>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</si>
  <si>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</si>
  <si>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</si>
  <si>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</si>
  <si>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</si>
  <si>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</si>
  <si>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</si>
  <si>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</si>
  <si>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</si>
  <si>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</si>
  <si>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</si>
  <si>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</si>
  <si>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</si>
  <si>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</si>
  <si>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</si>
  <si>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</si>
  <si>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</si>
  <si>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</si>
  <si>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</si>
  <si>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</si>
  <si>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</si>
  <si>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</si>
  <si>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</si>
  <si>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</si>
  <si>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</si>
  <si>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</si>
  <si>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</si>
  <si>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</si>
  <si>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</si>
  <si>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</si>
  <si>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</si>
  <si>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</si>
  <si>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</si>
  <si>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</si>
  <si>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</si>
  <si>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</si>
  <si>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</si>
  <si>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</si>
  <si>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</si>
  <si>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</si>
  <si>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</si>
  <si>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</si>
  <si>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</si>
  <si>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</si>
  <si>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</si>
  <si>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</si>
  <si>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</si>
  <si>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</si>
  <si>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</si>
  <si>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</si>
  <si>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</si>
  <si>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</si>
  <si>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</si>
  <si>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</si>
  <si>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</si>
  <si>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</si>
  <si>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</si>
  <si>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</si>
  <si>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</si>
  <si>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</si>
  <si>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</si>
  <si>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</si>
  <si>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</si>
  <si>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</si>
  <si>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</si>
  <si>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</si>
  <si>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</si>
  <si>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</si>
  <si>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</si>
  <si>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</si>
  <si>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</si>
  <si>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</si>
  <si>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</si>
  <si>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</si>
  <si>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</si>
  <si>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</si>
  <si>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</si>
  <si>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</si>
  <si>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</si>
  <si>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</si>
  <si>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</si>
  <si>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</si>
  <si>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</si>
  <si>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</si>
  <si>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</si>
  <si>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</si>
  <si>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</si>
  <si>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</si>
  <si>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</si>
  <si>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</si>
  <si>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</si>
  <si>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</si>
  <si>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</si>
  <si>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</si>
  <si>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</si>
  <si>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</si>
  <si>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</si>
  <si>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</si>
  <si>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</si>
  <si>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</si>
  <si>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</si>
  <si>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</si>
  <si>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</si>
  <si>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</si>
  <si>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</si>
  <si>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</si>
  <si>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</si>
  <si>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</si>
  <si>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</si>
  <si>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</si>
  <si>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</si>
  <si>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</si>
  <si>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</si>
  <si>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</si>
  <si>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</si>
  <si>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</si>
  <si>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</si>
  <si>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</si>
  <si>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</si>
  <si>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</si>
  <si>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</si>
  <si>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</si>
  <si>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</si>
  <si>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</si>
  <si>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</si>
  <si>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</si>
  <si>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</si>
  <si>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</si>
  <si>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</si>
  <si>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</si>
  <si>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</si>
  <si>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</si>
  <si>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</si>
  <si>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</si>
  <si>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</si>
  <si>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</si>
  <si>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</si>
  <si>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</si>
  <si>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</si>
  <si>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</si>
  <si>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</si>
  <si>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</si>
  <si>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</si>
  <si>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</si>
  <si>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</si>
  <si>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</si>
  <si>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</si>
  <si>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</si>
  <si>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</si>
  <si>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</si>
  <si>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</si>
  <si>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</si>
  <si>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</si>
  <si>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</si>
  <si>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</si>
  <si>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</si>
  <si>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</si>
  <si>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</si>
  <si>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</si>
  <si>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</si>
  <si>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</si>
  <si>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</si>
  <si>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</si>
  <si>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</si>
  <si>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</si>
  <si>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</si>
  <si>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</si>
  <si>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</si>
  <si>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</si>
  <si>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</si>
  <si>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</si>
  <si>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</si>
  <si>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</si>
  <si>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</si>
  <si>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</si>
  <si>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</si>
  <si>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</si>
  <si>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</si>
  <si>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</si>
  <si>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</si>
  <si>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</si>
  <si>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</si>
  <si>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</si>
  <si>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</si>
  <si>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</si>
  <si>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</si>
  <si>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</si>
  <si>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</si>
  <si>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</si>
  <si>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</si>
  <si>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</si>
  <si>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</si>
  <si>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</si>
  <si>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</si>
  <si>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</si>
  <si>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</si>
  <si>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</si>
  <si>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</si>
  <si>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</si>
  <si>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</si>
  <si>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</si>
  <si>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</si>
  <si>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</si>
  <si>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</si>
  <si>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</si>
  <si>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</si>
  <si>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</si>
  <si>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</si>
  <si>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</si>
  <si>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</si>
  <si>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</si>
  <si>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</si>
  <si>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</si>
  <si>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</si>
  <si>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</si>
  <si>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</si>
  <si>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</si>
  <si>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</si>
  <si>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</si>
  <si>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</si>
  <si>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</si>
  <si>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</si>
  <si>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</si>
  <si>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</si>
  <si>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</si>
  <si>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</si>
  <si>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</si>
  <si>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</si>
  <si>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</si>
  <si>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</si>
  <si>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</si>
  <si>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</si>
  <si>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</si>
  <si>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</si>
  <si>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</si>
  <si>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</si>
  <si>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</si>
  <si>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</si>
  <si>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</si>
  <si>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</si>
  <si>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</si>
  <si>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</si>
  <si>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</si>
  <si>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</si>
  <si>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</si>
  <si>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</si>
  <si>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</si>
  <si>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</si>
  <si>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</si>
  <si>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</si>
  <si>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</si>
  <si>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</si>
  <si>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</si>
  <si>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</si>
  <si>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</si>
  <si>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</si>
  <si>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</si>
  <si>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</si>
  <si>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</si>
  <si>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</si>
  <si>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</si>
  <si>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</si>
  <si>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</si>
  <si>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</si>
  <si>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</si>
  <si>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</si>
  <si>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</si>
  <si>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</si>
  <si>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</si>
  <si>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</si>
  <si>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</si>
  <si>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</si>
  <si>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</si>
  <si>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</si>
  <si>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</si>
  <si>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</si>
  <si>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</si>
  <si>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</si>
  <si>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</si>
  <si>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</si>
  <si>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</si>
  <si>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</si>
  <si>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</si>
  <si>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</si>
  <si>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</si>
  <si>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</si>
  <si>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</si>
  <si>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</si>
  <si>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</si>
  <si>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</si>
  <si>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</si>
  <si>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</si>
  <si>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</si>
  <si>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</si>
  <si>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</si>
  <si>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</si>
  <si>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</si>
  <si>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</si>
  <si>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</si>
  <si>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</si>
  <si>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</si>
  <si>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</si>
  <si>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</si>
  <si>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</si>
  <si>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</si>
  <si>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</si>
  <si>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</si>
  <si>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</si>
  <si>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</si>
  <si>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</si>
  <si>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</si>
  <si>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</si>
  <si>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</si>
  <si>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</si>
  <si>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</si>
  <si>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</si>
  <si>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</si>
  <si>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</si>
  <si>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</si>
  <si>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</si>
  <si>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</si>
  <si>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</si>
  <si>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</si>
  <si>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</si>
  <si>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</si>
  <si>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</si>
  <si>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</si>
  <si>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</si>
  <si>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</si>
  <si>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</si>
  <si>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</si>
  <si>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</si>
  <si>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</si>
  <si>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</si>
  <si>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</si>
  <si>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</si>
  <si>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</si>
  <si>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</si>
  <si>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</si>
  <si>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</si>
  <si>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</si>
  <si>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</si>
  <si>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</si>
  <si>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</si>
  <si>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</si>
  <si>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</si>
  <si>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</si>
  <si>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</si>
  <si>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</si>
  <si>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</si>
  <si>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</si>
  <si>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</si>
  <si>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</si>
  <si>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</si>
  <si>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</si>
  <si>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</si>
  <si>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</si>
  <si>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</si>
  <si>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</si>
  <si>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</si>
  <si>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</si>
  <si>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</si>
  <si>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</si>
  <si>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</si>
  <si>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</si>
  <si>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</si>
  <si>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</si>
  <si>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</si>
  <si>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</si>
  <si>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</si>
  <si>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</si>
  <si>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</si>
  <si>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</si>
  <si>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</si>
  <si>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</si>
  <si>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</si>
  <si>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</si>
  <si>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</si>
  <si>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</si>
  <si>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</si>
  <si>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</si>
  <si>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</si>
  <si>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</si>
  <si>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</si>
  <si>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</si>
  <si>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</si>
  <si>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</si>
  <si>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</si>
  <si>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</si>
  <si>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</si>
  <si>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</si>
  <si>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</si>
  <si>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</si>
  <si>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</si>
  <si>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</si>
  <si>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</si>
  <si>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</si>
  <si>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</si>
  <si>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</si>
  <si>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</si>
  <si>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</si>
  <si>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</si>
  <si>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</si>
  <si>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</si>
  <si>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</si>
  <si>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</si>
  <si>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</si>
  <si>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</si>
  <si>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</si>
  <si>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</si>
  <si>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</si>
  <si>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</si>
  <si>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</si>
  <si>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</si>
  <si>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</si>
  <si>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</si>
  <si>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</si>
  <si>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</si>
  <si>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</si>
  <si>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</si>
  <si>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</si>
  <si>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</si>
  <si>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</si>
  <si>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</si>
  <si>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</si>
  <si>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</si>
  <si>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</si>
  <si>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</si>
  <si>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</si>
  <si>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</si>
  <si>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</si>
  <si>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</si>
  <si>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</si>
  <si>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</si>
  <si>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</si>
  <si>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</si>
  <si>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</si>
  <si>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</si>
  <si>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</si>
  <si>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</si>
  <si>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</si>
  <si>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</si>
  <si>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</si>
  <si>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</si>
  <si>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</si>
  <si>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</si>
  <si>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</si>
  <si>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</si>
  <si>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</si>
  <si>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</si>
  <si>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</si>
  <si>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</si>
  <si>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</si>
  <si>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</si>
  <si>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</si>
  <si>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</si>
  <si>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</si>
  <si>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</si>
  <si>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</si>
  <si>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</si>
  <si>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</si>
  <si>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</si>
  <si>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</si>
  <si>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</si>
  <si>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</si>
  <si>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</si>
  <si>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</si>
  <si>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</si>
  <si>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</si>
  <si>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</si>
  <si>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</si>
  <si>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</si>
  <si>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</si>
  <si>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</si>
  <si>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</si>
  <si>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</si>
  <si>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</si>
  <si>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</si>
  <si>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</si>
  <si>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</si>
  <si>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</si>
  <si>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</si>
  <si>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</si>
  <si>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</si>
  <si>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</si>
  <si>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</si>
  <si>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</si>
  <si>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</si>
  <si>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</si>
  <si>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</si>
  <si>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</si>
  <si>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</si>
  <si>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</si>
  <si>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</si>
  <si>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</si>
  <si>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</si>
  <si>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</si>
  <si>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</si>
  <si>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</si>
  <si>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</si>
  <si>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</si>
  <si>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</si>
  <si>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</si>
  <si>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</si>
  <si>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</si>
  <si>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</si>
  <si>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</si>
  <si>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</si>
  <si>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</si>
  <si>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</si>
  <si>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</si>
  <si>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</si>
  <si>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</si>
  <si>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</si>
  <si>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</si>
  <si>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</si>
  <si>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</si>
  <si>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</si>
  <si>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</si>
  <si>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</si>
  <si>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</si>
  <si>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</si>
  <si>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</si>
  <si>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</si>
  <si>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</si>
  <si>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</si>
  <si>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</si>
  <si>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</si>
  <si>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</si>
  <si>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</si>
  <si>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</si>
  <si>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</si>
  <si>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</si>
  <si>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</si>
  <si>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</si>
  <si>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</si>
  <si>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</si>
  <si>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</si>
  <si>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</si>
  <si>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</si>
  <si>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</si>
  <si>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</si>
  <si>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</si>
  <si>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</si>
  <si>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</si>
  <si>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</si>
  <si>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</si>
  <si>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</si>
  <si>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</si>
  <si>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</si>
  <si>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</si>
  <si>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</si>
  <si>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</si>
  <si>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</si>
  <si>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</si>
  <si>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</si>
  <si>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</si>
  <si>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</si>
  <si>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</si>
  <si>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</si>
  <si>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</si>
  <si>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</si>
  <si>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</si>
  <si>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</si>
  <si>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</si>
  <si>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</si>
  <si>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</si>
  <si>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</si>
  <si>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</si>
  <si>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</si>
  <si>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</si>
  <si>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</si>
  <si>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</si>
  <si>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</si>
  <si>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</si>
  <si>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</si>
  <si>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</si>
  <si>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</si>
  <si>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</si>
  <si>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</si>
  <si>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</si>
  <si>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</si>
  <si>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</si>
  <si>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</si>
  <si>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</si>
  <si>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</si>
  <si>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</si>
  <si>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</si>
  <si>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</si>
  <si>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</si>
  <si>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</si>
  <si>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</si>
  <si>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</si>
  <si>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</si>
  <si>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</si>
  <si>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</si>
  <si>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</si>
  <si>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</si>
  <si>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</si>
  <si>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</si>
  <si>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</si>
  <si>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</si>
  <si>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</si>
  <si>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</si>
  <si>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</si>
  <si>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</si>
  <si>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</si>
  <si>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</si>
  <si>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</si>
  <si>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</si>
  <si>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</si>
  <si>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</si>
  <si>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</si>
  <si>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</si>
  <si>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</si>
  <si>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</si>
  <si>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</si>
  <si>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</si>
  <si>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</si>
  <si>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</si>
  <si>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</si>
  <si>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</si>
  <si>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</si>
  <si>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</si>
  <si>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</si>
  <si>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</si>
  <si>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</si>
  <si>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</si>
  <si>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</si>
  <si>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</si>
  <si>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</si>
  <si>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</si>
  <si>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</si>
  <si>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</si>
  <si>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</si>
  <si>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</si>
  <si>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</si>
  <si>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</si>
  <si>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</si>
  <si>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</si>
  <si>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</si>
  <si>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</si>
  <si>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</si>
  <si>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</si>
  <si>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</si>
  <si>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</si>
  <si>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</si>
  <si>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</si>
  <si>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</si>
  <si>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</si>
  <si>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</si>
  <si>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</si>
  <si>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</si>
  <si>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</si>
  <si>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</si>
  <si>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</si>
  <si>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</si>
  <si>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</si>
  <si>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</si>
  <si>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</si>
  <si>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</si>
  <si>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</si>
  <si>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</si>
  <si>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</si>
  <si>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</si>
  <si>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</si>
  <si>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</si>
  <si>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</si>
  <si>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</si>
  <si>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</si>
  <si>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</si>
  <si>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</si>
  <si>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</si>
  <si>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</si>
  <si>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</si>
  <si>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</si>
  <si>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</si>
  <si>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</si>
  <si>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</si>
  <si>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</si>
  <si>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</si>
  <si>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</si>
  <si>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</si>
  <si>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</si>
  <si>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</si>
  <si>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</si>
  <si>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</si>
  <si>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</si>
  <si>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</si>
  <si>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</si>
  <si>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</si>
  <si>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</si>
  <si>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</si>
  <si>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</si>
  <si>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</si>
  <si>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</si>
  <si>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</si>
  <si>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</si>
  <si>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</si>
  <si>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</si>
  <si>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</si>
  <si>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</si>
  <si>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</si>
  <si>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</si>
  <si>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</si>
  <si>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</si>
  <si>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</si>
  <si>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</si>
  <si>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</si>
  <si>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</si>
  <si>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</si>
  <si>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</si>
  <si>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</si>
  <si>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</si>
  <si>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</si>
  <si>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</si>
  <si>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</si>
  <si>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</si>
  <si>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</si>
  <si>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</si>
  <si>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</si>
  <si>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</si>
  <si>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</si>
  <si>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</si>
  <si>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</si>
  <si>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</si>
  <si>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</si>
  <si>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</si>
  <si>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</si>
  <si>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</si>
  <si>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</si>
  <si>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</si>
  <si>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</si>
  <si>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</si>
  <si>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</si>
  <si>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</si>
  <si>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</si>
  <si>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</si>
  <si>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</si>
  <si>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</si>
  <si>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</si>
  <si>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</si>
  <si>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</si>
  <si>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</si>
  <si>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</si>
  <si>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</si>
  <si>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</si>
  <si>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</si>
  <si>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</si>
  <si>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</si>
  <si>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</si>
  <si>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</si>
  <si>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</si>
  <si>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</si>
  <si>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</si>
  <si>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</si>
  <si>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</si>
  <si>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</si>
  <si>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</si>
  <si>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</si>
  <si>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</si>
  <si>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</si>
  <si>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</si>
  <si>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</si>
  <si>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</si>
  <si>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</si>
  <si>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</si>
  <si>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</si>
  <si>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</si>
  <si>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</si>
  <si>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</si>
  <si>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</si>
  <si>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</si>
  <si>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</si>
  <si>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</si>
  <si>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</si>
  <si>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</si>
  <si>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</si>
  <si>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</si>
  <si>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</si>
  <si>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</si>
  <si>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</si>
  <si>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</si>
  <si>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</si>
  <si>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</si>
  <si>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</si>
  <si>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</si>
  <si>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</si>
  <si>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</si>
  <si>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</si>
  <si>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</si>
  <si>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</si>
  <si>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</si>
  <si>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</si>
  <si>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</si>
  <si>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</si>
  <si>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</si>
  <si>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</si>
  <si>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</si>
  <si>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</si>
  <si>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</si>
  <si>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</si>
  <si>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</si>
  <si>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</si>
  <si>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</si>
  <si>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</si>
  <si>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</si>
  <si>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</si>
  <si>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</si>
  <si>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</si>
  <si>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</si>
  <si>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</si>
  <si>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</si>
  <si>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</si>
  <si>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</si>
  <si>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</si>
  <si>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</si>
  <si>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</si>
  <si>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</si>
  <si>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</si>
  <si>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</si>
  <si>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</si>
  <si>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</si>
  <si>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</si>
  <si>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</si>
  <si>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</si>
  <si>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</si>
  <si>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</si>
  <si>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</si>
  <si>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</si>
  <si>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</si>
  <si>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</si>
  <si>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</si>
  <si>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</si>
  <si>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</si>
  <si>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</si>
  <si>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</si>
  <si>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</si>
  <si>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</si>
  <si>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</si>
  <si>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</si>
  <si>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</si>
  <si>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</si>
  <si>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</si>
  <si>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</si>
  <si>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</si>
  <si>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</si>
  <si>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</si>
  <si>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</si>
  <si>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</si>
  <si>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</si>
  <si>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</si>
  <si>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</si>
  <si>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</si>
  <si>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</si>
  <si>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</si>
  <si>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</si>
  <si>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</si>
  <si>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</si>
  <si>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</si>
  <si>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</si>
  <si>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</si>
  <si>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</si>
  <si>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</si>
  <si>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</si>
  <si>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</si>
  <si>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</si>
  <si>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</si>
  <si>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</si>
  <si>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</si>
  <si>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</si>
  <si>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</si>
  <si>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</si>
  <si>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</si>
  <si>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</si>
  <si>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</si>
  <si>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</si>
  <si>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</si>
  <si>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</si>
  <si>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</si>
  <si>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</si>
  <si>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</si>
  <si>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</si>
  <si>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</si>
  <si>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</si>
  <si>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</si>
  <si>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</si>
  <si>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</si>
  <si>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</si>
  <si>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</si>
  <si>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</si>
  <si>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</si>
  <si>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</si>
  <si>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</si>
  <si>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</si>
  <si>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</si>
  <si>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</si>
  <si>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</si>
  <si>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</si>
  <si>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</si>
  <si>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</si>
  <si>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</si>
  <si>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</si>
  <si>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</si>
  <si>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</si>
  <si>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</si>
  <si>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</si>
  <si>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</si>
  <si>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</si>
  <si>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</si>
  <si>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</si>
  <si>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</si>
  <si>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</si>
  <si>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</si>
  <si>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</si>
  <si>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</si>
  <si>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</si>
  <si>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</si>
  <si>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</si>
  <si>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</si>
  <si>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</si>
  <si>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</si>
  <si>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</si>
  <si>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</si>
  <si>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</si>
  <si>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</si>
  <si>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</si>
  <si>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</si>
  <si>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</si>
  <si>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</si>
  <si>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</si>
  <si>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</si>
  <si>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</si>
  <si>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</si>
  <si>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</si>
  <si>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</si>
  <si>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</si>
  <si>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</si>
  <si>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</si>
  <si>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</si>
  <si>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</si>
  <si>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</si>
  <si>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</si>
  <si>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</si>
  <si>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</si>
  <si>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</si>
  <si>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</si>
  <si>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</si>
  <si>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</si>
  <si>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</si>
  <si>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</si>
  <si>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</si>
  <si>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</si>
  <si>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</si>
  <si>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</si>
  <si>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</si>
  <si>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</si>
  <si>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</si>
  <si>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</si>
  <si>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</si>
  <si>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</si>
  <si>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</si>
  <si>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</si>
  <si>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</si>
  <si>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</si>
  <si>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</si>
  <si>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</si>
  <si>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</si>
  <si>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</si>
  <si>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</si>
  <si>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</si>
  <si>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</si>
  <si>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</si>
  <si>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</si>
  <si>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</si>
  <si>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</si>
  <si>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</si>
  <si>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</si>
  <si>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</si>
  <si>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</si>
  <si>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</si>
  <si>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</si>
  <si>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</si>
  <si>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</si>
  <si>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</si>
  <si>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</si>
  <si>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</si>
  <si>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</si>
  <si>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</si>
  <si>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</si>
  <si>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</si>
  <si>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</si>
  <si>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</si>
  <si>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</si>
  <si>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</si>
  <si>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</si>
  <si>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</si>
  <si>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</si>
  <si>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</si>
  <si>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</si>
  <si>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</si>
  <si>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</si>
  <si>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</si>
  <si>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</si>
  <si>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</si>
  <si>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</si>
  <si>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</si>
  <si>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</si>
  <si>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</si>
  <si>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</si>
  <si>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</si>
  <si>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</si>
  <si>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</si>
  <si>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</si>
  <si>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</si>
  <si>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</si>
  <si>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</si>
  <si>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</si>
  <si>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</si>
  <si>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</si>
  <si>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</si>
  <si>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</si>
  <si>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</si>
  <si>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</si>
  <si>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</si>
  <si>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</si>
  <si>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</si>
  <si>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</si>
  <si>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</si>
  <si>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</si>
  <si>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</si>
  <si>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</si>
  <si>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</si>
  <si>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</si>
  <si>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</si>
  <si>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</si>
  <si>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</si>
  <si>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</si>
  <si>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</si>
  <si>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</si>
  <si>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</si>
  <si>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</si>
  <si>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</si>
  <si>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</si>
  <si>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</si>
  <si>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</si>
  <si>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</si>
  <si>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</si>
  <si>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</si>
  <si>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</si>
  <si>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</si>
  <si>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</si>
  <si>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</si>
  <si>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</si>
  <si>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</si>
  <si>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</si>
  <si>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</si>
  <si>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</si>
  <si>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</si>
  <si>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</si>
  <si>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</si>
  <si>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</si>
  <si>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</si>
  <si>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</si>
  <si>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</si>
  <si>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</si>
  <si>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</si>
  <si>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</si>
  <si>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</si>
  <si>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</si>
  <si>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</si>
  <si>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</si>
  <si>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</si>
  <si>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</si>
  <si>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</si>
  <si>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</si>
  <si>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</si>
  <si>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</si>
  <si>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</si>
  <si>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</si>
  <si>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</si>
  <si>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</si>
  <si>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</si>
  <si>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</si>
  <si>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</si>
  <si>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</si>
  <si>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</si>
  <si>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</si>
  <si>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</si>
  <si>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</si>
  <si>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</si>
  <si>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</si>
  <si>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</si>
  <si>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</si>
  <si>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</si>
  <si>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</si>
  <si>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</si>
  <si>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</si>
  <si>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</si>
  <si>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</si>
  <si>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</si>
  <si>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</si>
  <si>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</si>
  <si>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</si>
  <si>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</si>
  <si>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</si>
  <si>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</si>
  <si>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</si>
  <si>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</si>
  <si>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</si>
  <si>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</si>
  <si>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</si>
  <si>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</si>
  <si>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</si>
  <si>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</si>
  <si>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</si>
  <si>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</si>
  <si>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</si>
  <si>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</si>
  <si>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</si>
  <si>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</si>
  <si>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</si>
  <si>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</si>
  <si>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</si>
  <si>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</si>
  <si>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</si>
  <si>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</si>
  <si>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</si>
  <si>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</si>
  <si>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</si>
  <si>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</si>
  <si>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</si>
  <si>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</si>
  <si>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</si>
  <si>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</si>
  <si>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</si>
  <si>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</si>
  <si>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</si>
  <si>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</si>
  <si>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</si>
  <si>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</si>
  <si>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</si>
  <si>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</si>
  <si>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</si>
  <si>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</si>
  <si>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</si>
  <si>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</si>
  <si>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</si>
  <si>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</si>
  <si>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</si>
  <si>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</si>
  <si>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</si>
  <si>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</si>
  <si>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</si>
  <si>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</si>
  <si>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</si>
  <si>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</si>
  <si>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</si>
  <si>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</si>
  <si>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</si>
  <si>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</si>
  <si>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</si>
  <si>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</si>
  <si>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</si>
  <si>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</si>
  <si>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</si>
  <si>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</si>
  <si>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</si>
  <si>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</si>
  <si>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</si>
  <si>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</si>
  <si>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</si>
  <si>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</si>
  <si>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</si>
  <si>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</si>
  <si>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</si>
  <si>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</si>
  <si>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</si>
  <si>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</si>
  <si>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</si>
  <si>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</si>
  <si>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</si>
  <si>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</si>
  <si>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</si>
  <si>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</si>
  <si>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</si>
  <si>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</si>
  <si>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</si>
  <si>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</si>
  <si>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</si>
  <si>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</si>
  <si>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</si>
  <si>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</si>
  <si>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</si>
  <si>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</si>
  <si>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</si>
  <si>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</si>
  <si>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</si>
  <si>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</si>
  <si>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</si>
  <si>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</si>
  <si>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</si>
  <si>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</si>
  <si>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</si>
  <si>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</si>
  <si>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</si>
  <si>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</si>
  <si>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</si>
  <si>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</si>
  <si>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</si>
  <si>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</si>
  <si>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</si>
  <si>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</si>
  <si>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</si>
  <si>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</si>
  <si>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</si>
  <si>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</si>
  <si>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</si>
  <si>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</si>
  <si>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</si>
  <si>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</si>
  <si>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</si>
  <si>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</si>
  <si>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</si>
  <si>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</si>
  <si>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</si>
  <si>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</si>
  <si>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</si>
  <si>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</si>
  <si>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</si>
  <si>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</si>
  <si>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</si>
  <si>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</si>
  <si>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</si>
  <si>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</si>
  <si>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</si>
  <si>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</si>
  <si>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</si>
  <si>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</si>
  <si>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</si>
  <si>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</si>
  <si>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</si>
  <si>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</si>
  <si>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</si>
  <si>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</si>
  <si>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</si>
  <si>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</si>
  <si>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</si>
  <si>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</si>
  <si>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</si>
  <si>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</si>
  <si>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</si>
  <si>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</si>
  <si>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</si>
  <si>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</si>
  <si>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</si>
  <si>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</si>
  <si>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</si>
  <si>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</si>
  <si>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</si>
  <si>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</si>
  <si>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</si>
  <si>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</si>
  <si>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</si>
  <si>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</si>
  <si>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</si>
  <si>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</si>
  <si>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</si>
  <si>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</si>
  <si>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</si>
  <si>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</si>
  <si>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</si>
  <si>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</si>
  <si>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</si>
  <si>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</si>
  <si>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</si>
  <si>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</si>
  <si>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</si>
  <si>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</si>
  <si>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</si>
  <si>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</si>
  <si>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</si>
  <si>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</si>
  <si>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</si>
  <si>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</si>
  <si>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</si>
  <si>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</si>
  <si>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</si>
  <si>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</si>
  <si>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</si>
  <si>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</si>
  <si>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</si>
  <si>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</si>
  <si>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</si>
  <si>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</si>
  <si>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</si>
  <si>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</si>
  <si>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</si>
  <si>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</si>
  <si>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</si>
  <si>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</si>
  <si>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</si>
  <si>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</si>
  <si>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</si>
  <si>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</si>
  <si>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</si>
  <si>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</si>
  <si>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</si>
  <si>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</si>
  <si>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</si>
  <si>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</si>
  <si>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</si>
  <si>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</si>
  <si>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</si>
  <si>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</si>
  <si>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</si>
  <si>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</si>
  <si>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</si>
  <si>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</si>
  <si>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</si>
  <si>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</si>
  <si>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</si>
  <si>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</si>
  <si>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</si>
  <si>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</si>
  <si>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</si>
  <si>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</si>
  <si>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</si>
  <si>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</si>
  <si>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</si>
  <si>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</si>
  <si>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</si>
  <si>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</si>
  <si>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</si>
  <si>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</si>
  <si>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</si>
  <si>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</si>
  <si>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</si>
  <si>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</si>
  <si>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</si>
  <si>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</si>
  <si>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</si>
  <si>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</si>
  <si>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</si>
  <si>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</si>
  <si>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</si>
  <si>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</si>
  <si>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</si>
  <si>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</si>
  <si>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</si>
  <si>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</si>
  <si>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</si>
  <si>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</si>
  <si>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</si>
  <si>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</si>
  <si>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</si>
  <si>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</si>
  <si>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</si>
  <si>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</si>
  <si>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</si>
  <si>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</si>
  <si>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</si>
  <si>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</si>
  <si>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</si>
  <si>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</si>
  <si>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</si>
  <si>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</si>
  <si>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</si>
  <si>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</si>
  <si>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</si>
  <si>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</si>
  <si>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</si>
  <si>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</si>
  <si>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</si>
  <si>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</si>
  <si>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</si>
  <si>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</si>
  <si>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</si>
  <si>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</si>
  <si>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</si>
  <si>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</si>
  <si>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</si>
  <si>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</si>
  <si>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</si>
  <si>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</si>
  <si>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</si>
  <si>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</si>
  <si>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</si>
  <si>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</si>
  <si>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</si>
  <si>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</si>
  <si>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</si>
  <si>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</si>
  <si>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</si>
  <si>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</si>
  <si>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</si>
  <si>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</si>
  <si>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</si>
  <si>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</si>
  <si>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</si>
  <si>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</si>
  <si>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</si>
  <si>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</si>
  <si>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</si>
  <si>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</si>
  <si>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</si>
  <si>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</si>
  <si>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</si>
  <si>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</si>
  <si>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</si>
  <si>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</si>
  <si>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</si>
  <si>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</si>
  <si>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</si>
  <si>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</si>
  <si>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</si>
  <si>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</si>
  <si>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</si>
  <si>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</si>
  <si>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</si>
  <si>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</si>
  <si>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</si>
  <si>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</si>
  <si>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</si>
  <si>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</si>
  <si>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</si>
  <si>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</si>
  <si>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</si>
  <si>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</si>
  <si>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</si>
  <si>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</si>
  <si>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</si>
  <si>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</si>
  <si>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</si>
  <si>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</si>
  <si>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</si>
  <si>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</si>
  <si>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</si>
  <si>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</si>
  <si>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</si>
  <si>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</si>
  <si>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</si>
  <si>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</si>
  <si>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</si>
  <si>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</si>
  <si>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</si>
  <si>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</si>
  <si>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</si>
  <si>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</si>
  <si>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</si>
  <si>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</si>
  <si>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</si>
  <si>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</si>
  <si>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</si>
  <si>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</si>
  <si>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</si>
  <si>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</si>
  <si>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</si>
  <si>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</si>
  <si>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</si>
  <si>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</si>
  <si>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</si>
  <si>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</si>
  <si>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</si>
  <si>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</si>
  <si>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</si>
  <si>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</si>
  <si>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</si>
  <si>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</si>
  <si>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</si>
  <si>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</si>
  <si>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</si>
  <si>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</si>
  <si>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</si>
  <si>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</si>
  <si>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</si>
  <si>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</si>
  <si>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</si>
  <si>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</si>
  <si>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</si>
  <si>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</si>
  <si>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</si>
  <si>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</si>
  <si>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</si>
  <si>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</si>
  <si>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</si>
  <si>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</si>
  <si>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</si>
  <si>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</si>
  <si>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</si>
  <si>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</si>
  <si>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</si>
  <si>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</si>
  <si>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</si>
  <si>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</si>
  <si>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</si>
  <si>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</si>
  <si>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</si>
  <si>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</si>
  <si>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</si>
  <si>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</si>
  <si>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</si>
  <si>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</si>
  <si>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</si>
  <si>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</si>
  <si>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</si>
  <si>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</si>
  <si>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</si>
  <si>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</si>
  <si>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</si>
  <si>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</si>
  <si>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</si>
  <si>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</si>
  <si>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</si>
  <si>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</si>
  <si>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</si>
  <si>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</si>
  <si>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</si>
  <si>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</si>
  <si>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</si>
  <si>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</si>
  <si>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</si>
  <si>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</si>
  <si>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</si>
  <si>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</si>
  <si>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</si>
  <si>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</si>
  <si>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</si>
  <si>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</si>
  <si>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</si>
  <si>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</si>
  <si>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</si>
  <si>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</si>
  <si>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</si>
  <si>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</si>
  <si>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</si>
  <si>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</si>
  <si>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</si>
  <si>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</si>
  <si>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</si>
  <si>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</si>
  <si>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</si>
  <si>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</si>
  <si>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</si>
  <si>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</si>
  <si>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</si>
  <si>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</si>
  <si>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</si>
  <si>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</si>
  <si>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</si>
  <si>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</si>
  <si>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</si>
  <si>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</si>
  <si>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</si>
  <si>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</si>
  <si>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</si>
  <si>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</si>
  <si>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</si>
  <si>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</si>
  <si>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</si>
  <si>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</si>
  <si>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</si>
  <si>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</si>
  <si>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</si>
  <si>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</si>
  <si>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</si>
  <si>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</si>
  <si>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</si>
  <si>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</si>
  <si>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</si>
  <si>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</si>
  <si>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</si>
  <si>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</si>
  <si>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</si>
  <si>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</si>
  <si>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</si>
  <si>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</si>
  <si>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</si>
  <si>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</si>
  <si>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</si>
  <si>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</si>
  <si>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</si>
  <si>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</si>
  <si>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</si>
  <si>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</si>
  <si>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</si>
  <si>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</si>
  <si>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</si>
  <si>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</si>
  <si>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</si>
  <si>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</si>
  <si>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</si>
  <si>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</si>
  <si>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</si>
  <si>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</si>
  <si>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</si>
  <si>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</si>
  <si>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</si>
  <si>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</si>
  <si>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</si>
  <si>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</si>
  <si>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</si>
  <si>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</si>
  <si>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</si>
  <si>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</si>
  <si>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</si>
  <si>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</si>
  <si>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</si>
  <si>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</si>
  <si>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</si>
  <si>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</si>
  <si>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</si>
  <si>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</si>
  <si>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</si>
  <si>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</si>
  <si>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</si>
  <si>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</si>
  <si>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</si>
  <si>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</si>
  <si>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</si>
  <si>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</si>
  <si>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</si>
  <si>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</si>
  <si>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</si>
  <si>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</si>
  <si>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</si>
  <si>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</si>
  <si>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</si>
  <si>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</si>
  <si>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</si>
  <si>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</si>
  <si>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</si>
  <si>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</si>
  <si>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</si>
  <si>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</si>
  <si>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</si>
  <si>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</si>
  <si>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</si>
  <si>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</si>
  <si>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</si>
  <si>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</si>
  <si>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</si>
  <si>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</si>
  <si>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</si>
  <si>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</si>
  <si>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</si>
  <si>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</si>
  <si>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</si>
  <si>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</si>
  <si>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</si>
  <si>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</si>
  <si>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</si>
  <si>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</si>
  <si>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</si>
  <si>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</si>
  <si>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</si>
  <si>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</si>
  <si>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</si>
  <si>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</si>
  <si>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</si>
  <si>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</si>
  <si>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</si>
  <si>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</si>
  <si>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</si>
  <si>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</si>
  <si>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</si>
  <si>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</si>
  <si>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</si>
  <si>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</si>
  <si>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</si>
  <si>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</si>
  <si>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</si>
  <si>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</si>
  <si>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</si>
  <si>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</si>
  <si>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</si>
  <si>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</si>
  <si>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</si>
  <si>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</si>
  <si>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</si>
  <si>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</si>
  <si>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</si>
  <si>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</si>
  <si>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</si>
  <si>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</si>
  <si>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</si>
  <si>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</si>
  <si>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</si>
  <si>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</si>
  <si>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</si>
  <si>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</si>
  <si>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</si>
  <si>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</si>
  <si>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</si>
  <si>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</si>
  <si>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</si>
  <si>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</si>
  <si>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</si>
  <si>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</si>
  <si>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</si>
  <si>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</si>
  <si>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</si>
  <si>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</si>
  <si>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</si>
  <si>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</si>
  <si>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</si>
  <si>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</si>
  <si>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</si>
  <si>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</si>
  <si>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</si>
  <si>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</si>
  <si>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</si>
  <si>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</si>
  <si>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</si>
  <si>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</si>
  <si>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</si>
  <si>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</si>
  <si>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</si>
  <si>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</si>
  <si>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</si>
  <si>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</si>
  <si>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</si>
  <si>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</si>
  <si>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</si>
  <si>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</si>
  <si>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</si>
  <si>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</si>
  <si>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</si>
  <si>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</si>
  <si>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</si>
  <si>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</si>
  <si>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</si>
  <si>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</si>
  <si>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</si>
  <si>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</si>
  <si>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</si>
  <si>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</si>
  <si>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</si>
  <si>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</si>
  <si>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</si>
  <si>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</si>
  <si>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</si>
  <si>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</si>
  <si>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</si>
  <si>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</si>
  <si>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</si>
  <si>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</si>
  <si>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</si>
  <si>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</si>
  <si>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</si>
  <si>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</si>
  <si>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</si>
  <si>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53919 SVEUČILIŠTE J. J. STROSSMAYERA U OSIJEKU - FAKULTET PRIMIJENJENE MATEMATIKE I INFORMATIKE</t>
  </si>
  <si>
    <t>Osijek, 28.9.2023.</t>
  </si>
  <si>
    <t>Katarina Varnica, dipl.oec.</t>
  </si>
  <si>
    <t>kvarnica@mathos.hr</t>
  </si>
  <si>
    <t>AGENCIJA ZA MOBILNOST I PROGRAME EUROPSKE UNIJE (43335)</t>
  </si>
  <si>
    <t>HRVATSKA ZAKLADA ZA ZNANOST (52209)</t>
  </si>
  <si>
    <t>1.10.2020.</t>
  </si>
  <si>
    <t>30.9.2023.</t>
  </si>
  <si>
    <t>GAMe based learning in Mathematics</t>
  </si>
  <si>
    <t>Ideja projekta je, u vremenima u kojima su STEM vještine potreba, iskoristiti učeničku poveznanost s digitalnim tehnologijama u cilju prezentacije nastavnih sadržaja matematike na zanimljiv i učenicima aktualan način. Glavni cilj projekta je razvoj priručnika za nastavnike i scenarija poučavanja baziranih na učenju kroz igru za određene nastavne teme koje se javljaju u kurikulumima matematike za učenike u dobi 14-18 godina, u svim projektnim zemljama.</t>
  </si>
  <si>
    <t>AGENCIJA ZA ZNANOST I VISOKO OBRAZOVANJE (38487)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</si>
</sst>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5" sqref="C5:G5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0" t="s">
        <v>4821</v>
      </c>
      <c r="D1" s="381"/>
      <c r="E1" s="381"/>
      <c r="F1" s="381"/>
      <c r="G1" s="3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3" t="s">
        <v>4822</v>
      </c>
      <c r="D2" s="384"/>
      <c r="E2" s="384"/>
      <c r="F2" s="384"/>
      <c r="G2" s="38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3" t="s">
        <v>4823</v>
      </c>
      <c r="D3" s="384"/>
      <c r="E3" s="384"/>
      <c r="F3" s="384"/>
      <c r="G3" s="38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3">
        <v>31224831</v>
      </c>
      <c r="D4" s="384"/>
      <c r="E4" s="384"/>
      <c r="F4" s="384"/>
      <c r="G4" s="38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3" t="s">
        <v>4824</v>
      </c>
      <c r="D5" s="384"/>
      <c r="E5" s="384"/>
      <c r="F5" s="384"/>
      <c r="G5" s="38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6" t="s">
        <v>4049</v>
      </c>
      <c r="C7" s="376"/>
      <c r="D7" s="376"/>
      <c r="E7" s="377"/>
      <c r="F7" s="377"/>
      <c r="G7" s="37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6" t="s">
        <v>3</v>
      </c>
      <c r="C9" s="376"/>
      <c r="D9" s="376"/>
      <c r="E9" s="377"/>
      <c r="F9" s="377"/>
      <c r="G9" s="37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8" t="s">
        <v>3879</v>
      </c>
      <c r="C11" s="378"/>
      <c r="D11" s="378"/>
      <c r="E11" s="379"/>
      <c r="F11" s="379"/>
      <c r="G11" s="37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0</v>
      </c>
      <c r="D14" s="61">
        <f>SUM(D15:D16)</f>
        <v>0</v>
      </c>
      <c r="E14" s="61">
        <f>SUM(E15:E16)</f>
        <v>2117250</v>
      </c>
      <c r="F14" s="61">
        <f>+F15+F16</f>
        <v>2016185</v>
      </c>
      <c r="G14" s="61">
        <f>+G15+G16</f>
        <v>2017269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/>
      <c r="D15" s="373"/>
      <c r="E15" s="64">
        <f>'A.1 PRIHODI I RASHODI EK'!F11</f>
        <v>2117250</v>
      </c>
      <c r="F15" s="64">
        <f>'A.1 PRIHODI I RASHODI EK'!G11</f>
        <v>2016185</v>
      </c>
      <c r="G15" s="64">
        <f>'A.1 PRIHODI I RASHODI EK'!H11</f>
        <v>2017269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0</v>
      </c>
      <c r="D17" s="68">
        <f>SUM(D18:D19)</f>
        <v>0</v>
      </c>
      <c r="E17" s="68">
        <f>SUM(E18:E19)</f>
        <v>2103779</v>
      </c>
      <c r="F17" s="68">
        <f>+F18+F19</f>
        <v>1996693</v>
      </c>
      <c r="G17" s="68">
        <f>+G18+G19</f>
        <v>1998996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/>
      <c r="D18" s="370"/>
      <c r="E18" s="69">
        <f>'A.1 PRIHODI I RASHODI EK'!F27</f>
        <v>2042546</v>
      </c>
      <c r="F18" s="69">
        <f>'A.1 PRIHODI I RASHODI EK'!G27</f>
        <v>1939906</v>
      </c>
      <c r="G18" s="69">
        <f>'A.1 PRIHODI I RASHODI EK'!H27</f>
        <v>1941382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/>
      <c r="D19" s="370"/>
      <c r="E19" s="69">
        <f>'A.1 PRIHODI I RASHODI EK'!F35</f>
        <v>61233</v>
      </c>
      <c r="F19" s="69">
        <f>'A.1 PRIHODI I RASHODI EK'!G35</f>
        <v>56787</v>
      </c>
      <c r="G19" s="69">
        <f>'A.1 PRIHODI I RASHODI EK'!H35</f>
        <v>57614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0</v>
      </c>
      <c r="D20" s="61">
        <f>+D14-D17</f>
        <v>0</v>
      </c>
      <c r="E20" s="61">
        <f>+E14-E17</f>
        <v>13471</v>
      </c>
      <c r="F20" s="61">
        <f>+F14-F17</f>
        <v>19492</v>
      </c>
      <c r="G20" s="61">
        <f>+G14-G17</f>
        <v>18273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4"/>
      <c r="C21" s="374"/>
      <c r="D21" s="374"/>
      <c r="E21" s="375"/>
      <c r="F21" s="375"/>
      <c r="G21" s="37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6" t="s">
        <v>3881</v>
      </c>
      <c r="C22" s="376"/>
      <c r="D22" s="376"/>
      <c r="E22" s="377"/>
      <c r="F22" s="377"/>
      <c r="G22" s="37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/>
      <c r="E28" s="69">
        <f>+'Unos prijenosa'!D5</f>
        <v>502342</v>
      </c>
      <c r="F28" s="69">
        <f>+'Unos prijenosa'!D13</f>
        <v>515813</v>
      </c>
      <c r="G28" s="69">
        <f>+'Unos prijenosa'!D21</f>
        <v>535305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/>
      <c r="D29" s="371"/>
      <c r="E29" s="72">
        <f>+'Unos prijenosa'!D7</f>
        <v>-515813</v>
      </c>
      <c r="F29" s="72">
        <f>+'Unos prijenosa'!D15</f>
        <v>-535305</v>
      </c>
      <c r="G29" s="73">
        <f>+'Unos prijenosa'!D23</f>
        <v>-553578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0</v>
      </c>
      <c r="D30" s="68">
        <f>+D27+D28+D29</f>
        <v>0</v>
      </c>
      <c r="E30" s="68">
        <f>+E27+E28+E29</f>
        <v>-13471</v>
      </c>
      <c r="F30" s="68">
        <f t="shared" ref="F30:G30" si="3">+F27+F28+F29</f>
        <v>-19492</v>
      </c>
      <c r="G30" s="68">
        <f t="shared" si="3"/>
        <v>-18273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4"/>
      <c r="C31" s="374"/>
      <c r="D31" s="374"/>
      <c r="E31" s="375"/>
      <c r="F31" s="375"/>
      <c r="G31" s="37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53919 SVEUČILIŠTE J. J. STROSSMAYERA U OSIJEKU - FAKULTET PRIMIJENJENE MATEMATIKE I INFORMATIKE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53919 SVEUČILIŠTE J. J. STROSSMAYERA U OSIJEKU - FAKULTET PRIMIJENJENE MATEMATIKE I INFORMATIKE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53919 SVEUČILIŠTE J. J. STROSSMAYERA U OSIJEKU - FAKULTET PRIMIJENJENE MATEMATIKE I INFORMATIKE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53919 SVEUČILIŠTE J. J. STROSSMAYERA U OSIJEKU - FAKULTET PRIMIJENJENE MATEMATIKE I INFORMATIKE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53919 SVEUČILIŠTE J. J. STROSSMAYERA U OSIJEKU - FAKULTET PRIMIJENJENE MATEMATIKE I INFORMATIKE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53919 SVEUČILIŠTE J. J. STROSSMAYERA U OSIJEKU - FAKULTET PRIMIJENJENE MATEMATIKE I INFORMATIKE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53919 SVEUČILIŠTE J. J. STROSSMAYERA U OSIJEKU - FAKULTET PRIMIJENJENE MATEMATIKE I INFORMATIKE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53919 SVEUČILIŠTE J. J. STROSSMAYERA U OSIJEKU - FAKULTET PRIMIJENJENE MATEMATIKE I INFORMATIKE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53919 SVEUČILIŠTE J. J. STROSSMAYERA U OSIJEKU - FAKULTET PRIMIJENJENE MATEMATIKE I INFORMATIKE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45" workbookViewId="0">
      <selection activeCell="F175" sqref="F175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44" sqref="B4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258" activePane="bottomRight" state="frozen"/>
      <selection pane="topRight" activeCell="C1" sqref="C1"/>
      <selection pane="bottomLeft" activeCell="A4" sqref="A4"/>
      <selection pane="bottomRight" activeCell="C275" sqref="C275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I4" sqref="I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1697822</v>
      </c>
      <c r="H3" s="224">
        <v>1703039</v>
      </c>
      <c r="I3" s="224">
        <v>1704123</v>
      </c>
      <c r="J3" s="49"/>
      <c r="K3" t="str">
        <f>IF(E3="","",'OPĆI DIO'!$C$1)</f>
        <v>53919 SVEUČILIŠTE J. J. STROSSMAYERA U OSIJEKU - FAKULTET PRIMIJENJENE MATEMATIKE I INFORMATIKE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177314</v>
      </c>
      <c r="H4" s="224">
        <v>177314</v>
      </c>
      <c r="I4" s="224">
        <v>177314</v>
      </c>
      <c r="J4" s="49"/>
      <c r="K4" s="246" t="str">
        <f>IF(E4="","",'OPĆI DIO'!$C$1)</f>
        <v>53919 SVEUČILIŠTE J. J. STROSSMAYERA U OSIJEKU - FAKULTET PRIMIJENJENE MATEMATIKE I INFORMATIKE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11</v>
      </c>
      <c r="D5" s="38" t="str">
        <f t="shared" si="4"/>
        <v>Opći prihodi i primici</v>
      </c>
      <c r="E5" s="322" t="s">
        <v>642</v>
      </c>
      <c r="F5" s="86" t="str">
        <f t="shared" si="5"/>
        <v>Prihodi iz nadležnog proračuna za financiranje redovne djelatnosti proračunskih korisnika</v>
      </c>
      <c r="G5" s="224">
        <v>2512</v>
      </c>
      <c r="H5" s="224">
        <v>2512</v>
      </c>
      <c r="I5" s="224">
        <v>2512</v>
      </c>
      <c r="J5" s="49"/>
      <c r="K5" s="246" t="str">
        <f>IF(E5="","",'OPĆI DIO'!$C$1)</f>
        <v>53919 SVEUČILIŠTE J. J. STROSSMAYERA U OSIJEKU - FAKULTET PRIMIJENJENE MATEMATIKE I INFORMATIKE</v>
      </c>
      <c r="L5" s="40" t="str">
        <f t="shared" si="6"/>
        <v>67</v>
      </c>
      <c r="M5" s="40" t="str">
        <f t="shared" si="7"/>
        <v>671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6393</v>
      </c>
      <c r="F6" s="86" t="str">
        <f t="shared" si="5"/>
        <v>Tekući prijenosi između proračunskih korisnika istog proračuna temeljem prijenosa EU sredstava</v>
      </c>
      <c r="G6" s="224">
        <v>57475</v>
      </c>
      <c r="H6" s="224"/>
      <c r="I6" s="224"/>
      <c r="J6" s="49" t="s">
        <v>4825</v>
      </c>
      <c r="K6" s="246" t="str">
        <f>IF(E6="","",'OPĆI DIO'!$C$1)</f>
        <v>53919 SVEUČILIŠTE J. J. STROSSMAYERA U OSIJEKU - FAKULTET PRIMIJENJENE MATEMATIKE I INFORMATIKE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6391</v>
      </c>
      <c r="F7" s="86" t="str">
        <f t="shared" si="5"/>
        <v>Tekući prijenosi između proračunskih korisnika istog proračuna</v>
      </c>
      <c r="G7" s="224">
        <v>4652</v>
      </c>
      <c r="H7" s="224"/>
      <c r="I7" s="224"/>
      <c r="J7" s="49" t="s">
        <v>4826</v>
      </c>
      <c r="K7" s="246" t="str">
        <f>IF(E7="","",'OPĆI DIO'!$C$1)</f>
        <v>53919 SVEUČILIŠTE J. J. STROSSMAYERA U OSIJEKU - FAKULTET PRIMIJENJENE MATEMATIKE I INFORMATIKE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6615</v>
      </c>
      <c r="F8" s="86" t="str">
        <f t="shared" si="5"/>
        <v>Prihodi od pruženih usluga</v>
      </c>
      <c r="G8" s="224">
        <v>45000</v>
      </c>
      <c r="H8" s="224">
        <v>15000</v>
      </c>
      <c r="I8" s="224">
        <v>15000</v>
      </c>
      <c r="J8" s="49"/>
      <c r="K8" s="246" t="str">
        <f>IF(E8="","",'OPĆI DIO'!$C$1)</f>
        <v>53919 SVEUČILIŠTE J. J. STROSSMAYERA U OSIJEKU - FAKULTET PRIMIJENJENE MATEMATIKE I INFORMATIKE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6614</v>
      </c>
      <c r="F9" s="86" t="str">
        <f t="shared" si="5"/>
        <v>Prihodi od prodanih proizvoda i robe</v>
      </c>
      <c r="G9" s="224">
        <v>200</v>
      </c>
      <c r="H9" s="224">
        <v>200</v>
      </c>
      <c r="I9" s="224">
        <v>200</v>
      </c>
      <c r="J9" s="49"/>
      <c r="K9" s="246" t="str">
        <f>IF(E9="","",'OPĆI DIO'!$C$1)</f>
        <v>53919 SVEUČILIŠTE J. J. STROSSMAYERA U OSIJEKU - FAKULTET PRIMIJENJENE MATEMATIKE I INFORMATIKE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43</v>
      </c>
      <c r="D10" s="38" t="str">
        <f t="shared" si="4"/>
        <v>Ostali prihodi za posebne namjene</v>
      </c>
      <c r="E10" s="324">
        <v>65264</v>
      </c>
      <c r="F10" s="86" t="str">
        <f t="shared" si="5"/>
        <v>Sufinanciranje cijene usluge, participacije i slično</v>
      </c>
      <c r="G10" s="224">
        <v>118675</v>
      </c>
      <c r="H10" s="224">
        <v>118120</v>
      </c>
      <c r="I10" s="224">
        <v>118120</v>
      </c>
      <c r="J10" s="49"/>
      <c r="K10" s="246" t="str">
        <f>IF(E10="","",'OPĆI DIO'!$C$1)</f>
        <v>53919 SVEUČILIŠTE J. J. STROSSMAYERA U OSIJEKU - FAKULTET PRIMIJENJENE MATEMATIKE I INFORMATIKE</v>
      </c>
      <c r="L10" s="40" t="str">
        <f t="shared" si="6"/>
        <v>65</v>
      </c>
      <c r="M10" s="40" t="str">
        <f t="shared" si="7"/>
        <v>652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6361</v>
      </c>
      <c r="F11" s="86" t="str">
        <f t="shared" si="5"/>
        <v>Tekuće pomoći proračunskim korisnicima iz proračuna JLP(R)S koji im nije nadležan</v>
      </c>
      <c r="G11" s="224">
        <v>13600</v>
      </c>
      <c r="H11" s="224"/>
      <c r="I11" s="224"/>
      <c r="J11" s="49"/>
      <c r="K11" s="246" t="str">
        <f>IF(E11="","",'OPĆI DIO'!$C$1)</f>
        <v>53919 SVEUČILIŠTE J. J. STROSSMAYERA U OSIJEKU - FAKULTET PRIMIJENJENE MATEMATIKE I INFORMATIKE</v>
      </c>
      <c r="L11" s="40" t="str">
        <f t="shared" si="6"/>
        <v>63</v>
      </c>
      <c r="M11" s="40" t="str">
        <f t="shared" si="7"/>
        <v>636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M29" sqref="M29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1434053</v>
      </c>
      <c r="K3" s="224">
        <v>1438459</v>
      </c>
      <c r="L3" s="224">
        <v>1439375</v>
      </c>
      <c r="M3" s="49"/>
      <c r="N3" s="246" t="str">
        <f>IF(C3="","",'OPĆI DIO'!$C$1)</f>
        <v>53919 SVEUČILIŠTE J. J. STROSSMAYERA U OSIJEKU - FAKULTET PRIMIJENJENE MATEMATIKE I INFORMATIKE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3132</v>
      </c>
      <c r="F4" s="45" t="str">
        <f t="shared" ref="F4:F67" si="2">IFERROR(VLOOKUP(E4,$W$5:$Y$129,2,FALSE),"")</f>
        <v>Doprinosi za obvezno zdravstveno osiguranje</v>
      </c>
      <c r="G4" s="328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204170</v>
      </c>
      <c r="K4" s="224">
        <v>204798</v>
      </c>
      <c r="L4" s="224">
        <v>204928</v>
      </c>
      <c r="M4" s="49"/>
      <c r="N4" s="246" t="str">
        <f>IF(C4="","",'OPĆI DIO'!$C$1)</f>
        <v>53919 SVEUČILIŠTE J. J. STROSSMAYERA U OSIJEKU - FAKULTET PRIMIJENJENE MATEMATIKE I INFORMATIKE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36326</v>
      </c>
      <c r="K5" s="224">
        <v>36437</v>
      </c>
      <c r="L5" s="224">
        <v>36461</v>
      </c>
      <c r="M5" s="49"/>
      <c r="N5" s="246" t="str">
        <f>IF(C5="","",'OPĆI DIO'!$C$1)</f>
        <v>53919 SVEUČILIŠTE J. J. STROSSMAYERA U OSIJEKU - FAKULTET PRIMIJENJENE MATEMATIKE I INFORMATIKE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19598</v>
      </c>
      <c r="K6" s="224">
        <v>19658</v>
      </c>
      <c r="L6" s="224">
        <v>19670</v>
      </c>
      <c r="M6" s="49"/>
      <c r="N6" s="246" t="str">
        <f>IF(C6="","",'OPĆI DIO'!$C$1)</f>
        <v>53919 SVEUČILIŠTE J. J. STROSSMAYERA U OSIJEKU - FAKULTET PRIMIJENJENE MATEMATIKE I INFORMATIKE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3675</v>
      </c>
      <c r="K7" s="224">
        <v>3687</v>
      </c>
      <c r="L7" s="224">
        <v>3689</v>
      </c>
      <c r="M7" s="49"/>
      <c r="N7" s="246" t="str">
        <f>IF(C7="","",'OPĆI DIO'!$C$1)</f>
        <v>53919 SVEUČILIŠTE J. J. STROSSMAYERA U OSIJEKU - FAKULTET PRIMIJENJENE MATEMATIKE I INFORMATIKE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3237</v>
      </c>
      <c r="F8" s="45" t="str">
        <f t="shared" si="2"/>
        <v>Intelektualne i osobne usluge</v>
      </c>
      <c r="G8" s="328" t="s">
        <v>667</v>
      </c>
      <c r="H8" s="45" t="str">
        <f t="shared" si="3"/>
        <v>PROGRAMI VJEŽBAONICA VISOKIH UČILIŠTA</v>
      </c>
      <c r="I8" s="45" t="str">
        <f t="shared" si="4"/>
        <v>0942</v>
      </c>
      <c r="J8" s="224">
        <v>2512</v>
      </c>
      <c r="K8" s="224">
        <v>2512</v>
      </c>
      <c r="L8" s="224">
        <v>2512</v>
      </c>
      <c r="M8" s="49"/>
      <c r="N8" s="246" t="str">
        <f>IF(C8="","",'OPĆI DIO'!$C$1)</f>
        <v>53919 SVEUČILIŠTE J. J. STROSSMAYERA U OSIJEKU - FAKULTET PRIMIJENJENE MATEMATIKE I INFORMATIKE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3211</v>
      </c>
      <c r="F9" s="45" t="str">
        <f t="shared" si="2"/>
        <v>Službena putovanja</v>
      </c>
      <c r="G9" s="328" t="s">
        <v>665</v>
      </c>
      <c r="H9" s="45" t="str">
        <f t="shared" si="3"/>
        <v>PROGRAMSKO FINANCIRANJE JAVNIH VISOKIH UČILIŠTA</v>
      </c>
      <c r="I9" s="45" t="str">
        <f t="shared" si="4"/>
        <v>0942</v>
      </c>
      <c r="J9" s="224">
        <v>2500</v>
      </c>
      <c r="K9" s="224">
        <v>2500</v>
      </c>
      <c r="L9" s="224">
        <v>2500</v>
      </c>
      <c r="M9" s="49"/>
      <c r="N9" s="246" t="str">
        <f>IF(C9="","",'OPĆI DIO'!$C$1)</f>
        <v>53919 SVEUČILIŠTE J. J. STROSSMAYERA U OSIJEKU - FAKULTET PRIMIJENJENE MATEMATIKE I INFORMATIKE</v>
      </c>
      <c r="O9" s="40" t="str">
        <f t="shared" si="5"/>
        <v>321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3213</v>
      </c>
      <c r="F10" s="45" t="str">
        <f t="shared" si="2"/>
        <v>Stručno usavršavanje zaposlenika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1500</v>
      </c>
      <c r="K10" s="224">
        <v>1500</v>
      </c>
      <c r="L10" s="224">
        <v>1500</v>
      </c>
      <c r="M10" s="49"/>
      <c r="N10" s="246" t="str">
        <f>IF(C10="","",'OPĆI DIO'!$C$1)</f>
        <v>53919 SVEUČILIŠTE J. J. STROSSMAYERA U OSIJEKU - FAKULTET PRIMIJENJENE MATEMATIKE I INFORMATIKE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3221</v>
      </c>
      <c r="F11" s="45" t="str">
        <f t="shared" si="2"/>
        <v>Uredski materijal i ostali materijalni rashodi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5862</v>
      </c>
      <c r="K11" s="224">
        <v>5862</v>
      </c>
      <c r="L11" s="224">
        <v>5862</v>
      </c>
      <c r="M11" s="49"/>
      <c r="N11" s="246" t="str">
        <f>IF(C11="","",'OPĆI DIO'!$C$1)</f>
        <v>53919 SVEUČILIŠTE J. J. STROSSMAYERA U OSIJEKU - FAKULTET PRIMIJENJENE MATEMATIKE I INFORMATIKE</v>
      </c>
      <c r="O11" s="40" t="str">
        <f t="shared" si="5"/>
        <v>322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3223</v>
      </c>
      <c r="F12" s="45" t="str">
        <f t="shared" si="2"/>
        <v>Energija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31331</v>
      </c>
      <c r="K12" s="224">
        <v>31331</v>
      </c>
      <c r="L12" s="224">
        <v>31331</v>
      </c>
      <c r="M12" s="49"/>
      <c r="N12" s="246" t="str">
        <f>IF(C12="","",'OPĆI DIO'!$C$1)</f>
        <v>53919 SVEUČILIŠTE J. J. STROSSMAYERA U OSIJEKU - FAKULTET PRIMIJENJENE MATEMATIKE I INFORMATIKE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3224</v>
      </c>
      <c r="F13" s="45" t="str">
        <f t="shared" si="2"/>
        <v>Materijal i dijelovi za tekuće i investicijsko održavanje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1260</v>
      </c>
      <c r="K13" s="224">
        <v>1260</v>
      </c>
      <c r="L13" s="224">
        <v>1260</v>
      </c>
      <c r="M13" s="49"/>
      <c r="N13" s="246" t="str">
        <f>IF(C13="","",'OPĆI DIO'!$C$1)</f>
        <v>53919 SVEUČILIŠTE J. J. STROSSMAYERA U OSIJEKU - FAKULTET PRIMIJENJENE MATEMATIKE I INFORMATIKE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3225</v>
      </c>
      <c r="F14" s="45" t="str">
        <f t="shared" si="2"/>
        <v>Sitni inventar i auto gume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1624</v>
      </c>
      <c r="K14" s="224">
        <v>1624</v>
      </c>
      <c r="L14" s="224">
        <v>1624</v>
      </c>
      <c r="M14" s="49"/>
      <c r="N14" s="246" t="str">
        <f>IF(C14="","",'OPĆI DIO'!$C$1)</f>
        <v>53919 SVEUČILIŠTE J. J. STROSSMAYERA U OSIJEKU - FAKULTET PRIMIJENJENE MATEMATIKE I INFORMATIKE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3231</v>
      </c>
      <c r="F15" s="45" t="str">
        <f t="shared" si="2"/>
        <v>Usluge telefona, pošte i prijevoza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9650</v>
      </c>
      <c r="K15" s="224">
        <v>9650</v>
      </c>
      <c r="L15" s="224">
        <v>9650</v>
      </c>
      <c r="M15" s="49"/>
      <c r="N15" s="246" t="str">
        <f>IF(C15="","",'OPĆI DIO'!$C$1)</f>
        <v>53919 SVEUČILIŠTE J. J. STROSSMAYERA U OSIJEKU - FAKULTET PRIMIJENJENE MATEMATIKE I INFORMATIKE</v>
      </c>
      <c r="O15" s="40" t="str">
        <f t="shared" si="5"/>
        <v>323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3232</v>
      </c>
      <c r="F16" s="45" t="str">
        <f t="shared" si="2"/>
        <v>Usluge tekućeg i investicijskog održavanja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9600</v>
      </c>
      <c r="K16" s="224">
        <v>9600</v>
      </c>
      <c r="L16" s="224">
        <v>9600</v>
      </c>
      <c r="M16" s="49"/>
      <c r="N16" s="246" t="str">
        <f>IF(C16="","",'OPĆI DIO'!$C$1)</f>
        <v>53919 SVEUČILIŠTE J. J. STROSSMAYERA U OSIJEKU - FAKULTET PRIMIJENJENE MATEMATIKE I INFORMATIKE</v>
      </c>
      <c r="O16" s="40" t="str">
        <f t="shared" si="5"/>
        <v>323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3233</v>
      </c>
      <c r="F17" s="45" t="str">
        <f t="shared" si="2"/>
        <v>Usluge promidžbe i informiranja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3100</v>
      </c>
      <c r="K17" s="224">
        <v>3100</v>
      </c>
      <c r="L17" s="224">
        <v>3100</v>
      </c>
      <c r="M17" s="49"/>
      <c r="N17" s="246" t="str">
        <f>IF(C17="","",'OPĆI DIO'!$C$1)</f>
        <v>53919 SVEUČILIŠTE J. J. STROSSMAYERA U OSIJEKU - FAKULTET PRIMIJENJENE MATEMATIKE I INFORMATIKE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3234</v>
      </c>
      <c r="F18" s="45" t="str">
        <f t="shared" si="2"/>
        <v>Komunalne usluge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9055</v>
      </c>
      <c r="K18" s="224">
        <v>9055</v>
      </c>
      <c r="L18" s="224">
        <v>9055</v>
      </c>
      <c r="M18" s="49"/>
      <c r="N18" s="246" t="str">
        <f>IF(C18="","",'OPĆI DIO'!$C$1)</f>
        <v>53919 SVEUČILIŠTE J. J. STROSSMAYERA U OSIJEKU - FAKULTET PRIMIJENJENE MATEMATIKE I INFORMATIKE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3235</v>
      </c>
      <c r="F19" s="45" t="str">
        <f t="shared" si="2"/>
        <v>Zakupnine i najamnine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600</v>
      </c>
      <c r="K19" s="224">
        <v>600</v>
      </c>
      <c r="L19" s="224">
        <v>600</v>
      </c>
      <c r="M19" s="49"/>
      <c r="N19" s="246" t="str">
        <f>IF(C19="","",'OPĆI DIO'!$C$1)</f>
        <v>53919 SVEUČILIŠTE J. J. STROSSMAYERA U OSIJEKU - FAKULTET PRIMIJENJENE MATEMATIKE I INFORMATIKE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3237</v>
      </c>
      <c r="F20" s="45" t="str">
        <f t="shared" si="2"/>
        <v>Intelektualne i osobne usluge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27600</v>
      </c>
      <c r="K20" s="224">
        <v>27600</v>
      </c>
      <c r="L20" s="224">
        <v>27600</v>
      </c>
      <c r="M20" s="49"/>
      <c r="N20" s="246" t="str">
        <f>IF(C20="","",'OPĆI DIO'!$C$1)</f>
        <v>53919 SVEUČILIŠTE J. J. STROSSMAYERA U OSIJEKU - FAKULTET PRIMIJENJENE MATEMATIKE I INFORMATIKE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3238</v>
      </c>
      <c r="F21" s="45" t="str">
        <f t="shared" si="2"/>
        <v>Računalne usluge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1800</v>
      </c>
      <c r="K21" s="224">
        <v>1800</v>
      </c>
      <c r="L21" s="224">
        <v>1800</v>
      </c>
      <c r="M21" s="49"/>
      <c r="N21" s="246" t="str">
        <f>IF(C21="","",'OPĆI DIO'!$C$1)</f>
        <v>53919 SVEUČILIŠTE J. J. STROSSMAYERA U OSIJEKU - FAKULTET PRIMIJENJENE MATEMATIKE I INFORMATIKE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3239</v>
      </c>
      <c r="F22" s="45" t="str">
        <f t="shared" si="2"/>
        <v>Ostale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10300</v>
      </c>
      <c r="K22" s="224">
        <v>10300</v>
      </c>
      <c r="L22" s="224">
        <v>10300</v>
      </c>
      <c r="M22" s="49"/>
      <c r="N22" s="246" t="str">
        <f>IF(C22="","",'OPĆI DIO'!$C$1)</f>
        <v>53919 SVEUČILIŠTE J. J. STROSSMAYERA U OSIJEKU - FAKULTET PRIMIJENJENE MATEMATIKE I INFORMATIKE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3241</v>
      </c>
      <c r="F23" s="45" t="str">
        <f t="shared" si="2"/>
        <v>Naknade troškova osobama izvan radnog odnosa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8500</v>
      </c>
      <c r="K23" s="224">
        <v>8500</v>
      </c>
      <c r="L23" s="224">
        <v>8500</v>
      </c>
      <c r="M23" s="49"/>
      <c r="N23" s="246" t="str">
        <f>IF(C23="","",'OPĆI DIO'!$C$1)</f>
        <v>53919 SVEUČILIŠTE J. J. STROSSMAYERA U OSIJEKU - FAKULTET PRIMIJENJENE MATEMATIKE I INFORMATIKE</v>
      </c>
      <c r="O23" s="40" t="str">
        <f t="shared" si="5"/>
        <v>324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3293</v>
      </c>
      <c r="F24" s="45" t="str">
        <f t="shared" si="2"/>
        <v>Reprezentacija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3500</v>
      </c>
      <c r="K24" s="224">
        <v>3500</v>
      </c>
      <c r="L24" s="224">
        <v>3500</v>
      </c>
      <c r="M24" s="49"/>
      <c r="N24" s="246" t="str">
        <f>IF(C24="","",'OPĆI DIO'!$C$1)</f>
        <v>53919 SVEUČILIŠTE J. J. STROSSMAYERA U OSIJEKU - FAKULTET PRIMIJENJENE MATEMATIKE I INFORMATIKE</v>
      </c>
      <c r="O24" s="40" t="str">
        <f t="shared" si="5"/>
        <v>329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3294</v>
      </c>
      <c r="F25" s="45" t="str">
        <f t="shared" si="2"/>
        <v>Članarine i norme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500</v>
      </c>
      <c r="K25" s="224">
        <v>500</v>
      </c>
      <c r="L25" s="224">
        <v>500</v>
      </c>
      <c r="M25" s="49"/>
      <c r="N25" s="246" t="str">
        <f>IF(C25="","",'OPĆI DIO'!$C$1)</f>
        <v>53919 SVEUČILIŠTE J. J. STROSSMAYERA U OSIJEKU - FAKULTET PRIMIJENJENE MATEMATIKE I INFORMATIKE</v>
      </c>
      <c r="O25" s="40" t="str">
        <f t="shared" si="5"/>
        <v>329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3295</v>
      </c>
      <c r="F26" s="45" t="str">
        <f t="shared" si="2"/>
        <v>Pristojbe i naknade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20</v>
      </c>
      <c r="K26" s="224">
        <v>20</v>
      </c>
      <c r="L26" s="224">
        <v>20</v>
      </c>
      <c r="M26" s="49"/>
      <c r="N26" s="246" t="str">
        <f>IF(C26="","",'OPĆI DIO'!$C$1)</f>
        <v>53919 SVEUČILIŠTE J. J. STROSSMAYERA U OSIJEKU - FAKULTET PRIMIJENJENE MATEMATIKE I INFORMATIKE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3299</v>
      </c>
      <c r="F27" s="45" t="str">
        <f t="shared" si="2"/>
        <v>Ostali nespomenuti rashodi poslovanja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2000</v>
      </c>
      <c r="K27" s="224">
        <v>2000</v>
      </c>
      <c r="L27" s="224">
        <v>2000</v>
      </c>
      <c r="M27" s="49"/>
      <c r="N27" s="246" t="str">
        <f>IF(C27="","",'OPĆI DIO'!$C$1)</f>
        <v>53919 SVEUČILIŠTE J. J. STROSSMAYERA U OSIJEKU - FAKULTET PRIMIJENJENE MATEMATIKE I INFORMATIKE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4221</v>
      </c>
      <c r="F28" s="45" t="str">
        <f t="shared" si="2"/>
        <v>Uredska oprema i namještaj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35000</v>
      </c>
      <c r="K28" s="224">
        <v>35000</v>
      </c>
      <c r="L28" s="224">
        <v>35000</v>
      </c>
      <c r="M28" s="49"/>
      <c r="N28" s="246" t="str">
        <f>IF(C28="","",'OPĆI DIO'!$C$1)</f>
        <v>53919 SVEUČILIŠTE J. J. STROSSMAYERA U OSIJEKU - FAKULTET PRIMIJENJENE MATEMATIKE I INFORMATIKE</v>
      </c>
      <c r="O28" s="40" t="str">
        <f t="shared" si="5"/>
        <v>422</v>
      </c>
      <c r="P28" s="40" t="str">
        <f t="shared" si="6"/>
        <v>42</v>
      </c>
      <c r="Q28" s="40" t="str">
        <f t="shared" si="7"/>
        <v>11</v>
      </c>
      <c r="R28" s="40" t="str">
        <f t="shared" si="8"/>
        <v>94</v>
      </c>
      <c r="S28" s="40" t="str">
        <f t="shared" si="9"/>
        <v>4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4226</v>
      </c>
      <c r="F29" s="45" t="str">
        <f t="shared" si="2"/>
        <v>Sportska i glazbena oprema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150</v>
      </c>
      <c r="K29" s="224">
        <v>150</v>
      </c>
      <c r="L29" s="224">
        <v>150</v>
      </c>
      <c r="M29" s="49"/>
      <c r="N29" s="246" t="str">
        <f>IF(C29="","",'OPĆI DIO'!$C$1)</f>
        <v>53919 SVEUČILIŠTE J. J. STROSSMAYERA U OSIJEKU - FAKULTET PRIMIJENJENE MATEMATIKE I INFORMATIKE</v>
      </c>
      <c r="O29" s="40" t="str">
        <f t="shared" si="5"/>
        <v>422</v>
      </c>
      <c r="P29" s="40" t="str">
        <f t="shared" si="6"/>
        <v>42</v>
      </c>
      <c r="Q29" s="40" t="str">
        <f t="shared" si="7"/>
        <v>11</v>
      </c>
      <c r="R29" s="40" t="str">
        <f t="shared" si="8"/>
        <v>94</v>
      </c>
      <c r="S29" s="40" t="str">
        <f t="shared" si="9"/>
        <v>4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4227</v>
      </c>
      <c r="F30" s="45" t="str">
        <f t="shared" si="2"/>
        <v>Uređaji, strojevi i oprema za ostale namjene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1000</v>
      </c>
      <c r="K30" s="224">
        <v>1000</v>
      </c>
      <c r="L30" s="224">
        <v>1000</v>
      </c>
      <c r="M30" s="49"/>
      <c r="N30" s="246" t="str">
        <f>IF(C30="","",'OPĆI DIO'!$C$1)</f>
        <v>53919 SVEUČILIŠTE J. J. STROSSMAYERA U OSIJEKU - FAKULTET PRIMIJENJENE MATEMATIKE I INFORMATIKE</v>
      </c>
      <c r="O30" s="40" t="str">
        <f t="shared" si="5"/>
        <v>422</v>
      </c>
      <c r="P30" s="40" t="str">
        <f t="shared" si="6"/>
        <v>42</v>
      </c>
      <c r="Q30" s="40" t="str">
        <f t="shared" si="7"/>
        <v>11</v>
      </c>
      <c r="R30" s="40" t="str">
        <f t="shared" si="8"/>
        <v>94</v>
      </c>
      <c r="S30" s="40" t="str">
        <f t="shared" si="9"/>
        <v>4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4241</v>
      </c>
      <c r="F31" s="45" t="str">
        <f t="shared" si="2"/>
        <v>Knjige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500</v>
      </c>
      <c r="K31" s="224">
        <v>500</v>
      </c>
      <c r="L31" s="224">
        <v>500</v>
      </c>
      <c r="M31" s="49"/>
      <c r="N31" s="246" t="str">
        <f>IF(C31="","",'OPĆI DIO'!$C$1)</f>
        <v>53919 SVEUČILIŠTE J. J. STROSSMAYERA U OSIJEKU - FAKULTET PRIMIJENJENE MATEMATIKE I INFORMATIKE</v>
      </c>
      <c r="O31" s="40" t="str">
        <f t="shared" si="5"/>
        <v>424</v>
      </c>
      <c r="P31" s="40" t="str">
        <f t="shared" si="6"/>
        <v>42</v>
      </c>
      <c r="Q31" s="40" t="str">
        <f t="shared" si="7"/>
        <v>11</v>
      </c>
      <c r="R31" s="40" t="str">
        <f t="shared" si="8"/>
        <v>94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4223</v>
      </c>
      <c r="F32" s="45" t="str">
        <f t="shared" si="2"/>
        <v>Oprema za održavanje i zaštitu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10362</v>
      </c>
      <c r="K32" s="224">
        <v>10362</v>
      </c>
      <c r="L32" s="224">
        <v>10362</v>
      </c>
      <c r="M32" s="49"/>
      <c r="N32" s="246" t="str">
        <f>IF(C32="","",'OPĆI DIO'!$C$1)</f>
        <v>53919 SVEUČILIŠTE J. J. STROSSMAYERA U OSIJEKU - FAKULTET PRIMIJENJENE MATEMATIKE I INFORMATIKE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52</v>
      </c>
      <c r="D33" s="45" t="str">
        <f t="shared" si="1"/>
        <v>Ostale pomoći</v>
      </c>
      <c r="E33" s="50">
        <v>3237</v>
      </c>
      <c r="F33" s="45" t="str">
        <f t="shared" si="2"/>
        <v>Intelektualne i osobne usluge</v>
      </c>
      <c r="G33" s="328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224">
        <v>13600</v>
      </c>
      <c r="K33" s="224"/>
      <c r="L33" s="224"/>
      <c r="M33" s="49"/>
      <c r="N33" s="246" t="str">
        <f>IF(C33="","",'OPĆI DIO'!$C$1)</f>
        <v>53919 SVEUČILIŠTE J. J. STROSSMAYERA U OSIJEKU - FAKULTET PRIMIJENJENE MATEMATIKE I INFORMATIKE</v>
      </c>
      <c r="O33" s="40" t="str">
        <f t="shared" si="5"/>
        <v>323</v>
      </c>
      <c r="P33" s="40" t="str">
        <f t="shared" si="6"/>
        <v>32</v>
      </c>
      <c r="Q33" s="40" t="str">
        <f t="shared" si="7"/>
        <v>52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3121</v>
      </c>
      <c r="F34" s="45" t="str">
        <f t="shared" si="2"/>
        <v>Ostali rashodi za zaposlene</v>
      </c>
      <c r="G34" s="328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224">
        <v>2300</v>
      </c>
      <c r="K34" s="224">
        <v>1500</v>
      </c>
      <c r="L34" s="224">
        <v>1520</v>
      </c>
      <c r="M34" s="49"/>
      <c r="N34" s="246" t="str">
        <f>IF(C34="","",'OPĆI DIO'!$C$1)</f>
        <v>53919 SVEUČILIŠTE J. J. STROSSMAYERA U OSIJEKU - FAKULTET PRIMIJENJENE MATEMATIKE I INFORMATIKE</v>
      </c>
      <c r="O34" s="40" t="str">
        <f t="shared" si="5"/>
        <v>312</v>
      </c>
      <c r="P34" s="40" t="str">
        <f t="shared" si="6"/>
        <v>31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3211</v>
      </c>
      <c r="F35" s="45" t="str">
        <f t="shared" si="2"/>
        <v>Službena putovanja</v>
      </c>
      <c r="G35" s="328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224">
        <v>10500</v>
      </c>
      <c r="K35" s="224">
        <v>500</v>
      </c>
      <c r="L35" s="224">
        <v>510</v>
      </c>
      <c r="M35" s="49"/>
      <c r="N35" s="246" t="str">
        <f>IF(C35="","",'OPĆI DIO'!$C$1)</f>
        <v>53919 SVEUČILIŠTE J. J. STROSSMAYERA U OSIJEKU - FAKULTET PRIMIJENJENE MATEMATIKE I INFORMATIKE</v>
      </c>
      <c r="O35" s="40" t="str">
        <f t="shared" si="5"/>
        <v>321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3237</v>
      </c>
      <c r="F36" s="45" t="str">
        <f t="shared" si="2"/>
        <v>Intelektualne i osobne usluge</v>
      </c>
      <c r="G36" s="328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224">
        <v>4000</v>
      </c>
      <c r="K36" s="224">
        <v>2000</v>
      </c>
      <c r="L36" s="224">
        <v>2020</v>
      </c>
      <c r="M36" s="49"/>
      <c r="N36" s="246" t="str">
        <f>IF(C36="","",'OPĆI DIO'!$C$1)</f>
        <v>53919 SVEUČILIŠTE J. J. STROSSMAYERA U OSIJEKU - FAKULTET PRIMIJENJENE MATEMATIKE I INFORMATIKE</v>
      </c>
      <c r="O36" s="40" t="str">
        <f t="shared" si="5"/>
        <v>323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3293</v>
      </c>
      <c r="F37" s="45" t="str">
        <f t="shared" si="2"/>
        <v>Reprezentacija</v>
      </c>
      <c r="G37" s="328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224">
        <v>12000</v>
      </c>
      <c r="K37" s="224">
        <v>1500</v>
      </c>
      <c r="L37" s="224">
        <v>1515</v>
      </c>
      <c r="M37" s="49"/>
      <c r="N37" s="246" t="str">
        <f>IF(C37="","",'OPĆI DIO'!$C$1)</f>
        <v>53919 SVEUČILIŠTE J. J. STROSSMAYERA U OSIJEKU - FAKULTET PRIMIJENJENE MATEMATIKE I INFORMATIKE</v>
      </c>
      <c r="O37" s="40" t="str">
        <f t="shared" si="5"/>
        <v>329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3299</v>
      </c>
      <c r="F38" s="45" t="str">
        <f t="shared" si="2"/>
        <v>Ostali nespomenuti rashodi poslovanja</v>
      </c>
      <c r="G38" s="328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224">
        <v>14100</v>
      </c>
      <c r="K38" s="224">
        <v>1000</v>
      </c>
      <c r="L38" s="224">
        <v>1010</v>
      </c>
      <c r="M38" s="49"/>
      <c r="N38" s="246" t="str">
        <f>IF(C38="","",'OPĆI DIO'!$C$1)</f>
        <v>53919 SVEUČILIŠTE J. J. STROSSMAYERA U OSIJEKU - FAKULTET PRIMIJENJENE MATEMATIKE I INFORMATIKE</v>
      </c>
      <c r="O38" s="40" t="str">
        <f t="shared" si="5"/>
        <v>329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31</v>
      </c>
      <c r="D39" s="45" t="str">
        <f t="shared" si="1"/>
        <v>Vlastiti prihodi</v>
      </c>
      <c r="E39" s="327">
        <v>3241</v>
      </c>
      <c r="F39" s="45" t="str">
        <f t="shared" si="2"/>
        <v>Naknade troškova osobama izvan radnog odnosa</v>
      </c>
      <c r="G39" s="328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224">
        <v>2000</v>
      </c>
      <c r="K39" s="224">
        <v>500</v>
      </c>
      <c r="L39" s="224">
        <v>600</v>
      </c>
      <c r="M39" s="49"/>
      <c r="N39" s="246" t="str">
        <f>IF(C39="","",'OPĆI DIO'!$C$1)</f>
        <v>53919 SVEUČILIŠTE J. J. STROSSMAYERA U OSIJEKU - FAKULTET PRIMIJENJENE MATEMATIKE I INFORMATIKE</v>
      </c>
      <c r="O39" s="40" t="str">
        <f t="shared" si="5"/>
        <v>324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3431</v>
      </c>
      <c r="F40" s="45" t="str">
        <f t="shared" si="2"/>
        <v>Bankarske usluge i usluge platnog prometa</v>
      </c>
      <c r="G40" s="328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224">
        <v>300</v>
      </c>
      <c r="K40" s="224">
        <v>150</v>
      </c>
      <c r="L40" s="224">
        <v>170</v>
      </c>
      <c r="M40" s="49"/>
      <c r="N40" s="246" t="str">
        <f>IF(C40="","",'OPĆI DIO'!$C$1)</f>
        <v>53919 SVEUČILIŠTE J. J. STROSSMAYERA U OSIJEKU - FAKULTET PRIMIJENJENE MATEMATIKE I INFORMATIKE</v>
      </c>
      <c r="O40" s="40" t="str">
        <f t="shared" si="5"/>
        <v>343</v>
      </c>
      <c r="P40" s="40" t="str">
        <f t="shared" si="6"/>
        <v>34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3121</v>
      </c>
      <c r="F41" s="45" t="str">
        <f t="shared" si="2"/>
        <v>Ostali rashodi za zaposlene</v>
      </c>
      <c r="G41" s="328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224">
        <v>47000</v>
      </c>
      <c r="K41" s="224">
        <v>47500</v>
      </c>
      <c r="L41" s="224">
        <v>47500</v>
      </c>
      <c r="M41" s="49"/>
      <c r="N41" s="246" t="str">
        <f>IF(C41="","",'OPĆI DIO'!$C$1)</f>
        <v>53919 SVEUČILIŠTE J. J. STROSSMAYERA U OSIJEKU - FAKULTET PRIMIJENJENE MATEMATIKE I INFORMATIKE</v>
      </c>
      <c r="O41" s="40" t="str">
        <f t="shared" si="5"/>
        <v>312</v>
      </c>
      <c r="P41" s="40" t="str">
        <f t="shared" si="6"/>
        <v>31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3211</v>
      </c>
      <c r="F42" s="45" t="str">
        <f t="shared" si="2"/>
        <v>Službena putovanja</v>
      </c>
      <c r="G42" s="328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224">
        <v>950</v>
      </c>
      <c r="K42" s="224">
        <v>960</v>
      </c>
      <c r="L42" s="224">
        <v>960</v>
      </c>
      <c r="M42" s="49"/>
      <c r="N42" s="246" t="str">
        <f>IF(C42="","",'OPĆI DIO'!$C$1)</f>
        <v>53919 SVEUČILIŠTE J. J. STROSSMAYERA U OSIJEKU - FAKULTET PRIMIJENJENE MATEMATIKE I INFORMATIKE</v>
      </c>
      <c r="O42" s="40" t="str">
        <f t="shared" si="5"/>
        <v>321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3213</v>
      </c>
      <c r="F43" s="45" t="str">
        <f t="shared" si="2"/>
        <v>Stručno usavršavanje zaposlenika</v>
      </c>
      <c r="G43" s="328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224">
        <v>600</v>
      </c>
      <c r="K43" s="224">
        <v>650</v>
      </c>
      <c r="L43" s="224">
        <v>650</v>
      </c>
      <c r="M43" s="49"/>
      <c r="N43" s="246" t="str">
        <f>IF(C43="","",'OPĆI DIO'!$C$1)</f>
        <v>53919 SVEUČILIŠTE J. J. STROSSMAYERA U OSIJEKU - FAKULTET PRIMIJENJENE MATEMATIKE I INFORMATIKE</v>
      </c>
      <c r="O43" s="40" t="str">
        <f t="shared" si="5"/>
        <v>321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3221</v>
      </c>
      <c r="F44" s="45" t="str">
        <f t="shared" si="2"/>
        <v>Uredski materijal i ostali materijalni rashodi</v>
      </c>
      <c r="G44" s="328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224">
        <v>1975</v>
      </c>
      <c r="K44" s="224">
        <v>1995</v>
      </c>
      <c r="L44" s="224">
        <v>1995</v>
      </c>
      <c r="M44" s="49"/>
      <c r="N44" s="246" t="str">
        <f>IF(C44="","",'OPĆI DIO'!$C$1)</f>
        <v>53919 SVEUČILIŠTE J. J. STROSSMAYERA U OSIJEKU - FAKULTET PRIMIJENJENE MATEMATIKE I INFORMATIKE</v>
      </c>
      <c r="O44" s="40" t="str">
        <f t="shared" si="5"/>
        <v>322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3224</v>
      </c>
      <c r="F45" s="45" t="str">
        <f t="shared" si="2"/>
        <v>Materijal i dijelovi za tekuće i investicijsko održavanje</v>
      </c>
      <c r="G45" s="328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224">
        <v>1030</v>
      </c>
      <c r="K45" s="224">
        <v>1040</v>
      </c>
      <c r="L45" s="224">
        <v>1040</v>
      </c>
      <c r="M45" s="49"/>
      <c r="N45" s="246" t="str">
        <f>IF(C45="","",'OPĆI DIO'!$C$1)</f>
        <v>53919 SVEUČILIŠTE J. J. STROSSMAYERA U OSIJEKU - FAKULTET PRIMIJENJENE MATEMATIKE I INFORMATIKE</v>
      </c>
      <c r="O45" s="40" t="str">
        <f t="shared" si="5"/>
        <v>322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3225</v>
      </c>
      <c r="F46" s="45" t="str">
        <f t="shared" si="2"/>
        <v>Sitni inventar i auto gume</v>
      </c>
      <c r="G46" s="328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224">
        <v>170</v>
      </c>
      <c r="K46" s="224">
        <v>200</v>
      </c>
      <c r="L46" s="224">
        <v>200</v>
      </c>
      <c r="M46" s="49"/>
      <c r="N46" s="246" t="str">
        <f>IF(C46="","",'OPĆI DIO'!$C$1)</f>
        <v>53919 SVEUČILIŠTE J. J. STROSSMAYERA U OSIJEKU - FAKULTET PRIMIJENJENE MATEMATIKE I INFORMATIKE</v>
      </c>
      <c r="O46" s="40" t="str">
        <f t="shared" si="5"/>
        <v>322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3227</v>
      </c>
      <c r="F47" s="45" t="str">
        <f t="shared" si="2"/>
        <v>Službena, radna i zaštitna odjeća i obuća</v>
      </c>
      <c r="G47" s="328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224">
        <v>300</v>
      </c>
      <c r="K47" s="224">
        <v>400</v>
      </c>
      <c r="L47" s="224">
        <v>400</v>
      </c>
      <c r="M47" s="49"/>
      <c r="N47" s="246" t="str">
        <f>IF(C47="","",'OPĆI DIO'!$C$1)</f>
        <v>53919 SVEUČILIŠTE J. J. STROSSMAYERA U OSIJEKU - FAKULTET PRIMIJENJENE MATEMATIKE I INFORMATIKE</v>
      </c>
      <c r="O47" s="40" t="str">
        <f t="shared" si="5"/>
        <v>322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3231</v>
      </c>
      <c r="F48" s="45" t="str">
        <f t="shared" si="2"/>
        <v>Usluge telefona, pošte i prijevoza</v>
      </c>
      <c r="G48" s="328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224">
        <v>2800</v>
      </c>
      <c r="K48" s="224">
        <v>2850</v>
      </c>
      <c r="L48" s="224">
        <v>2850</v>
      </c>
      <c r="M48" s="49"/>
      <c r="N48" s="246" t="str">
        <f>IF(C48="","",'OPĆI DIO'!$C$1)</f>
        <v>53919 SVEUČILIŠTE J. J. STROSSMAYERA U OSIJEKU - FAKULTET PRIMIJENJENE MATEMATIKE I INFORMATIKE</v>
      </c>
      <c r="O48" s="40" t="str">
        <f t="shared" si="5"/>
        <v>323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3232</v>
      </c>
      <c r="F49" s="45" t="str">
        <f t="shared" si="2"/>
        <v>Usluge tekućeg i investicijskog održavanja</v>
      </c>
      <c r="G49" s="328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224">
        <v>775</v>
      </c>
      <c r="K49" s="224">
        <v>780</v>
      </c>
      <c r="L49" s="224">
        <v>780</v>
      </c>
      <c r="M49" s="49"/>
      <c r="N49" s="246" t="str">
        <f>IF(C49="","",'OPĆI DIO'!$C$1)</f>
        <v>53919 SVEUČILIŠTE J. J. STROSSMAYERA U OSIJEKU - FAKULTET PRIMIJENJENE MATEMATIKE I INFORMATIKE</v>
      </c>
      <c r="O49" s="40" t="str">
        <f t="shared" si="5"/>
        <v>323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3233</v>
      </c>
      <c r="F50" s="45" t="str">
        <f t="shared" si="2"/>
        <v>Usluge promidžbe i informiranja</v>
      </c>
      <c r="G50" s="328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224">
        <v>3000</v>
      </c>
      <c r="K50" s="224">
        <v>2140</v>
      </c>
      <c r="L50" s="224">
        <v>2140</v>
      </c>
      <c r="M50" s="49"/>
      <c r="N50" s="246" t="str">
        <f>IF(C50="","",'OPĆI DIO'!$C$1)</f>
        <v>53919 SVEUČILIŠTE J. J. STROSSMAYERA U OSIJEKU - FAKULTET PRIMIJENJENE MATEMATIKE I INFORMATIKE</v>
      </c>
      <c r="O50" s="40" t="str">
        <f t="shared" si="5"/>
        <v>323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3234</v>
      </c>
      <c r="F51" s="45" t="str">
        <f t="shared" si="2"/>
        <v>Komunalne usluge</v>
      </c>
      <c r="G51" s="328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224">
        <v>360</v>
      </c>
      <c r="K51" s="224">
        <v>360</v>
      </c>
      <c r="L51" s="224">
        <v>360</v>
      </c>
      <c r="M51" s="49"/>
      <c r="N51" s="246" t="str">
        <f>IF(C51="","",'OPĆI DIO'!$C$1)</f>
        <v>53919 SVEUČILIŠTE J. J. STROSSMAYERA U OSIJEKU - FAKULTET PRIMIJENJENE MATEMATIKE I INFORMATIKE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3235</v>
      </c>
      <c r="F52" s="45" t="str">
        <f t="shared" si="2"/>
        <v>Zakupnine i najamnine</v>
      </c>
      <c r="G52" s="328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224">
        <v>1090</v>
      </c>
      <c r="K52" s="224">
        <v>1100</v>
      </c>
      <c r="L52" s="224">
        <v>1100</v>
      </c>
      <c r="M52" s="49"/>
      <c r="N52" s="246" t="str">
        <f>IF(C52="","",'OPĆI DIO'!$C$1)</f>
        <v>53919 SVEUČILIŠTE J. J. STROSSMAYERA U OSIJEKU - FAKULTET PRIMIJENJENE MATEMATIKE I INFORMATIKE</v>
      </c>
      <c r="O52" s="40" t="str">
        <f t="shared" si="5"/>
        <v>323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3237</v>
      </c>
      <c r="F53" s="45" t="str">
        <f t="shared" si="2"/>
        <v>Intelektualne i osobne usluge</v>
      </c>
      <c r="G53" s="328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224">
        <v>5500</v>
      </c>
      <c r="K53" s="224">
        <v>5300</v>
      </c>
      <c r="L53" s="224">
        <v>5300</v>
      </c>
      <c r="M53" s="49"/>
      <c r="N53" s="246" t="str">
        <f>IF(C53="","",'OPĆI DIO'!$C$1)</f>
        <v>53919 SVEUČILIŠTE J. J. STROSSMAYERA U OSIJEKU - FAKULTET PRIMIJENJENE MATEMATIKE I INFORMATIKE</v>
      </c>
      <c r="O53" s="40" t="str">
        <f t="shared" si="5"/>
        <v>323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3238</v>
      </c>
      <c r="F54" s="45" t="str">
        <f t="shared" si="2"/>
        <v>Računalne usluge</v>
      </c>
      <c r="G54" s="328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224">
        <v>500</v>
      </c>
      <c r="K54" s="224">
        <v>500</v>
      </c>
      <c r="L54" s="224">
        <v>500</v>
      </c>
      <c r="M54" s="49"/>
      <c r="N54" s="246" t="str">
        <f>IF(C54="","",'OPĆI DIO'!$C$1)</f>
        <v>53919 SVEUČILIŠTE J. J. STROSSMAYERA U OSIJEKU - FAKULTET PRIMIJENJENE MATEMATIKE I INFORMATIKE</v>
      </c>
      <c r="O54" s="40" t="str">
        <f t="shared" si="5"/>
        <v>323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3239</v>
      </c>
      <c r="F55" s="45" t="str">
        <f t="shared" si="2"/>
        <v>Ostale usluge</v>
      </c>
      <c r="G55" s="328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224">
        <v>4000</v>
      </c>
      <c r="K55" s="224">
        <v>4100</v>
      </c>
      <c r="L55" s="224">
        <v>4100</v>
      </c>
      <c r="M55" s="49"/>
      <c r="N55" s="246" t="str">
        <f>IF(C55="","",'OPĆI DIO'!$C$1)</f>
        <v>53919 SVEUČILIŠTE J. J. STROSSMAYERA U OSIJEKU - FAKULTET PRIMIJENJENE MATEMATIKE I INFORMATIKE</v>
      </c>
      <c r="O55" s="40" t="str">
        <f t="shared" si="5"/>
        <v>323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3241</v>
      </c>
      <c r="F56" s="45" t="str">
        <f t="shared" si="2"/>
        <v>Naknade troškova osobama izvan radnog odnosa</v>
      </c>
      <c r="G56" s="328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224">
        <v>275</v>
      </c>
      <c r="K56" s="224">
        <v>290</v>
      </c>
      <c r="L56" s="224">
        <v>290</v>
      </c>
      <c r="M56" s="49"/>
      <c r="N56" s="246" t="str">
        <f>IF(C56="","",'OPĆI DIO'!$C$1)</f>
        <v>53919 SVEUČILIŠTE J. J. STROSSMAYERA U OSIJEKU - FAKULTET PRIMIJENJENE MATEMATIKE I INFORMATIKE</v>
      </c>
      <c r="O56" s="40" t="str">
        <f t="shared" si="5"/>
        <v>324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3293</v>
      </c>
      <c r="F57" s="45" t="str">
        <f t="shared" si="2"/>
        <v>Reprezentacija</v>
      </c>
      <c r="G57" s="328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224">
        <v>10300</v>
      </c>
      <c r="K57" s="224">
        <v>10403</v>
      </c>
      <c r="L57" s="224">
        <v>10507</v>
      </c>
      <c r="M57" s="49"/>
      <c r="N57" s="246" t="str">
        <f>IF(C57="","",'OPĆI DIO'!$C$1)</f>
        <v>53919 SVEUČILIŠTE J. J. STROSSMAYERA U OSIJEKU - FAKULTET PRIMIJENJENE MATEMATIKE I INFORMATIKE</v>
      </c>
      <c r="O57" s="40" t="str">
        <f t="shared" si="5"/>
        <v>329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3294</v>
      </c>
      <c r="F58" s="45" t="str">
        <f t="shared" si="2"/>
        <v>Članarine i norme</v>
      </c>
      <c r="G58" s="328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224">
        <v>100</v>
      </c>
      <c r="K58" s="224">
        <v>120</v>
      </c>
      <c r="L58" s="224">
        <v>120</v>
      </c>
      <c r="M58" s="49"/>
      <c r="N58" s="246" t="str">
        <f>IF(C58="","",'OPĆI DIO'!$C$1)</f>
        <v>53919 SVEUČILIŠTE J. J. STROSSMAYERA U OSIJEKU - FAKULTET PRIMIJENJENE MATEMATIKE I INFORMATIKE</v>
      </c>
      <c r="O58" s="40" t="str">
        <f t="shared" si="5"/>
        <v>329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3295</v>
      </c>
      <c r="F59" s="45" t="str">
        <f t="shared" si="2"/>
        <v>Pristojbe i naknade</v>
      </c>
      <c r="G59" s="328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224">
        <v>5</v>
      </c>
      <c r="K59" s="224">
        <v>5</v>
      </c>
      <c r="L59" s="224">
        <v>5</v>
      </c>
      <c r="M59" s="49"/>
      <c r="N59" s="246" t="str">
        <f>IF(C59="","",'OPĆI DIO'!$C$1)</f>
        <v>53919 SVEUČILIŠTE J. J. STROSSMAYERA U OSIJEKU - FAKULTET PRIMIJENJENE MATEMATIKE I INFORMATIKE</v>
      </c>
      <c r="O59" s="40" t="str">
        <f t="shared" si="5"/>
        <v>329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3299</v>
      </c>
      <c r="F60" s="45" t="str">
        <f t="shared" si="2"/>
        <v>Ostali nespomenuti rashodi poslovanja</v>
      </c>
      <c r="G60" s="328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224">
        <v>9230</v>
      </c>
      <c r="K60" s="224">
        <v>9300</v>
      </c>
      <c r="L60" s="224">
        <v>9393</v>
      </c>
      <c r="M60" s="49"/>
      <c r="N60" s="246" t="str">
        <f>IF(C60="","",'OPĆI DIO'!$C$1)</f>
        <v>53919 SVEUČILIŠTE J. J. STROSSMAYERA U OSIJEKU - FAKULTET PRIMIJENJENE MATEMATIKE I INFORMATIKE</v>
      </c>
      <c r="O60" s="40" t="str">
        <f t="shared" si="5"/>
        <v>329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3432</v>
      </c>
      <c r="F61" s="45" t="str">
        <f t="shared" si="2"/>
        <v>Negativne tečajne razlike i razlike zbog primjene valutne kl</v>
      </c>
      <c r="G61" s="328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224">
        <v>10</v>
      </c>
      <c r="K61" s="224">
        <v>10</v>
      </c>
      <c r="L61" s="224">
        <v>10</v>
      </c>
      <c r="M61" s="49"/>
      <c r="N61" s="246" t="str">
        <f>IF(C61="","",'OPĆI DIO'!$C$1)</f>
        <v>53919 SVEUČILIŠTE J. J. STROSSMAYERA U OSIJEKU - FAKULTET PRIMIJENJENE MATEMATIKE I INFORMATIKE</v>
      </c>
      <c r="O61" s="40" t="str">
        <f t="shared" si="5"/>
        <v>343</v>
      </c>
      <c r="P61" s="40" t="str">
        <f t="shared" si="6"/>
        <v>34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3721</v>
      </c>
      <c r="F62" s="45" t="str">
        <f t="shared" si="2"/>
        <v>Naknade građanima i kućanstvima u novcu</v>
      </c>
      <c r="G62" s="328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224">
        <v>400</v>
      </c>
      <c r="K62" s="224">
        <v>400</v>
      </c>
      <c r="L62" s="224">
        <v>400</v>
      </c>
      <c r="M62" s="49"/>
      <c r="N62" s="246" t="str">
        <f>IF(C62="","",'OPĆI DIO'!$C$1)</f>
        <v>53919 SVEUČILIŠTE J. J. STROSSMAYERA U OSIJEKU - FAKULTET PRIMIJENJENE MATEMATIKE I INFORMATIKE</v>
      </c>
      <c r="O62" s="40" t="str">
        <f t="shared" si="5"/>
        <v>372</v>
      </c>
      <c r="P62" s="40" t="str">
        <f t="shared" si="6"/>
        <v>37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4221</v>
      </c>
      <c r="F63" s="45" t="str">
        <f t="shared" si="2"/>
        <v>Uredska oprema i namještaj</v>
      </c>
      <c r="G63" s="328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224">
        <v>5000</v>
      </c>
      <c r="K63" s="224">
        <v>5000</v>
      </c>
      <c r="L63" s="224">
        <v>5000</v>
      </c>
      <c r="M63" s="49"/>
      <c r="N63" s="246" t="str">
        <f>IF(C63="","",'OPĆI DIO'!$C$1)</f>
        <v>53919 SVEUČILIŠTE J. J. STROSSMAYERA U OSIJEKU - FAKULTET PRIMIJENJENE MATEMATIKE I INFORMATIKE</v>
      </c>
      <c r="O63" s="40" t="str">
        <f t="shared" si="5"/>
        <v>422</v>
      </c>
      <c r="P63" s="40" t="str">
        <f t="shared" si="6"/>
        <v>42</v>
      </c>
      <c r="Q63" s="40" t="str">
        <f t="shared" si="7"/>
        <v>43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4222</v>
      </c>
      <c r="F64" s="45" t="str">
        <f t="shared" si="2"/>
        <v>Komunikacijska oprema</v>
      </c>
      <c r="G64" s="328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224">
        <v>410</v>
      </c>
      <c r="K64" s="224">
        <v>410</v>
      </c>
      <c r="L64" s="224">
        <v>410</v>
      </c>
      <c r="M64" s="49"/>
      <c r="N64" s="246" t="str">
        <f>IF(C64="","",'OPĆI DIO'!$C$1)</f>
        <v>53919 SVEUČILIŠTE J. J. STROSSMAYERA U OSIJEKU - FAKULTET PRIMIJENJENE MATEMATIKE I INFORMATIKE</v>
      </c>
      <c r="O64" s="40" t="str">
        <f t="shared" si="5"/>
        <v>422</v>
      </c>
      <c r="P64" s="40" t="str">
        <f t="shared" si="6"/>
        <v>42</v>
      </c>
      <c r="Q64" s="40" t="str">
        <f t="shared" si="7"/>
        <v>43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4225</v>
      </c>
      <c r="F65" s="45" t="str">
        <f t="shared" si="2"/>
        <v>Instrumenti, uređaji i strojevi</v>
      </c>
      <c r="G65" s="328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224">
        <v>140</v>
      </c>
      <c r="K65" s="224">
        <v>140</v>
      </c>
      <c r="L65" s="224">
        <v>140</v>
      </c>
      <c r="M65" s="49"/>
      <c r="N65" s="246" t="str">
        <f>IF(C65="","",'OPĆI DIO'!$C$1)</f>
        <v>53919 SVEUČILIŠTE J. J. STROSSMAYERA U OSIJEKU - FAKULTET PRIMIJENJENE MATEMATIKE I INFORMATIKE</v>
      </c>
      <c r="O65" s="40" t="str">
        <f t="shared" si="5"/>
        <v>422</v>
      </c>
      <c r="P65" s="40" t="str">
        <f t="shared" si="6"/>
        <v>42</v>
      </c>
      <c r="Q65" s="40" t="str">
        <f t="shared" si="7"/>
        <v>43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4226</v>
      </c>
      <c r="F66" s="45" t="str">
        <f t="shared" si="2"/>
        <v>Sportska i glazbena oprema</v>
      </c>
      <c r="G66" s="328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224">
        <v>260</v>
      </c>
      <c r="K66" s="224">
        <v>260</v>
      </c>
      <c r="L66" s="224">
        <v>260</v>
      </c>
      <c r="M66" s="49"/>
      <c r="N66" s="246" t="str">
        <f>IF(C66="","",'OPĆI DIO'!$C$1)</f>
        <v>53919 SVEUČILIŠTE J. J. STROSSMAYERA U OSIJEKU - FAKULTET PRIMIJENJENE MATEMATIKE I INFORMATIKE</v>
      </c>
      <c r="O66" s="40" t="str">
        <f t="shared" si="5"/>
        <v>422</v>
      </c>
      <c r="P66" s="40" t="str">
        <f t="shared" si="6"/>
        <v>42</v>
      </c>
      <c r="Q66" s="40" t="str">
        <f t="shared" si="7"/>
        <v>43</v>
      </c>
      <c r="R66" s="40" t="str">
        <f t="shared" si="8"/>
        <v>94</v>
      </c>
      <c r="S66" s="40" t="str">
        <f t="shared" si="9"/>
        <v>4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4227</v>
      </c>
      <c r="F67" s="45" t="str">
        <f t="shared" si="2"/>
        <v>Uređaji, strojevi i oprema za ostale namjene</v>
      </c>
      <c r="G67" s="328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224">
        <v>1646</v>
      </c>
      <c r="K67" s="224">
        <v>1700</v>
      </c>
      <c r="L67" s="224">
        <v>1700</v>
      </c>
      <c r="M67" s="49"/>
      <c r="N67" s="246" t="str">
        <f>IF(C67="","",'OPĆI DIO'!$C$1)</f>
        <v>53919 SVEUČILIŠTE J. J. STROSSMAYERA U OSIJEKU - FAKULTET PRIMIJENJENE MATEMATIKE I INFORMATIKE</v>
      </c>
      <c r="O67" s="40" t="str">
        <f t="shared" si="5"/>
        <v>422</v>
      </c>
      <c r="P67" s="40" t="str">
        <f t="shared" si="6"/>
        <v>42</v>
      </c>
      <c r="Q67" s="40" t="str">
        <f t="shared" si="7"/>
        <v>43</v>
      </c>
      <c r="R67" s="40" t="str">
        <f t="shared" si="8"/>
        <v>94</v>
      </c>
      <c r="S67" s="40" t="str">
        <f t="shared" si="9"/>
        <v>4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4241</v>
      </c>
      <c r="F68" s="45" t="str">
        <f t="shared" ref="F68:F131" si="15">IFERROR(VLOOKUP(E68,$W$5:$Y$129,2,FALSE),"")</f>
        <v>Knjige</v>
      </c>
      <c r="G68" s="328" t="s">
        <v>176</v>
      </c>
      <c r="H68" s="45" t="str">
        <f t="shared" ref="H68:H131" si="16">IFERROR(VLOOKUP(G68,$AC$6:$AD$344,2,FALSE),"")</f>
        <v>REDOVNA DJELATNOST SVEUČILIŠTA U OSIJEKU (IZ EVIDENCIJSKIH PRIHODA)</v>
      </c>
      <c r="I68" s="45" t="str">
        <f t="shared" ref="I68:I131" si="17">IFERROR(VLOOKUP(G68,$AC$6:$AG$344,3,FALSE),"")</f>
        <v>0942</v>
      </c>
      <c r="J68" s="224">
        <v>265</v>
      </c>
      <c r="K68" s="224">
        <v>265</v>
      </c>
      <c r="L68" s="224">
        <v>265</v>
      </c>
      <c r="M68" s="49"/>
      <c r="N68" s="246" t="str">
        <f>IF(C68="","",'OPĆI DIO'!$C$1)</f>
        <v>53919 SVEUČILIŠTE J. J. STROSSMAYERA U OSIJEKU - FAKULTET PRIMIJENJENE MATEMATIKE I INFORMATIKE</v>
      </c>
      <c r="O68" s="40" t="str">
        <f t="shared" ref="O68:O131" si="18">LEFT(E68,3)</f>
        <v>424</v>
      </c>
      <c r="P68" s="40" t="str">
        <f t="shared" ref="P68:P131" si="19">LEFT(E68,2)</f>
        <v>42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4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52</v>
      </c>
      <c r="D69" s="45" t="str">
        <f t="shared" si="14"/>
        <v>Ostale pomoći</v>
      </c>
      <c r="E69" s="50">
        <v>3239</v>
      </c>
      <c r="F69" s="45" t="str">
        <f t="shared" si="15"/>
        <v>Ostale usluge</v>
      </c>
      <c r="G69" s="328" t="s">
        <v>176</v>
      </c>
      <c r="H69" s="45" t="str">
        <f t="shared" si="16"/>
        <v>REDOVNA DJELATNOST SVEUČILIŠTA U OSIJEKU (IZ EVIDENCIJSKIH PRIHODA)</v>
      </c>
      <c r="I69" s="45" t="str">
        <f t="shared" si="17"/>
        <v>0942</v>
      </c>
      <c r="J69" s="224">
        <v>2500</v>
      </c>
      <c r="K69" s="224">
        <v>1500</v>
      </c>
      <c r="L69" s="224">
        <v>1500</v>
      </c>
      <c r="M69" s="49"/>
      <c r="N69" s="246" t="str">
        <f>IF(C69="","",'OPĆI DIO'!$C$1)</f>
        <v>53919 SVEUČILIŠTE J. J. STROSSMAYERA U OSIJEKU - FAKULTET PRIMIJENJENE MATEMATIKE I INFORMATIKE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52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52</v>
      </c>
      <c r="D70" s="45" t="str">
        <f t="shared" si="14"/>
        <v>Ostale pomoći</v>
      </c>
      <c r="E70" s="50">
        <v>3237</v>
      </c>
      <c r="F70" s="45" t="str">
        <f t="shared" si="15"/>
        <v>Intelektualne i osobne usluge</v>
      </c>
      <c r="G70" s="328" t="s">
        <v>176</v>
      </c>
      <c r="H70" s="45" t="str">
        <f t="shared" si="16"/>
        <v>REDOVNA DJELATNOST SVEUČILIŠTA U OSIJEKU (IZ EVIDENCIJSKIH PRIHODA)</v>
      </c>
      <c r="I70" s="45" t="str">
        <f t="shared" si="17"/>
        <v>0942</v>
      </c>
      <c r="J70" s="224">
        <v>15700</v>
      </c>
      <c r="K70" s="224">
        <v>2500</v>
      </c>
      <c r="L70" s="224">
        <v>2500</v>
      </c>
      <c r="M70" s="49"/>
      <c r="N70" s="246" t="str">
        <f>IF(C70="","",'OPĆI DIO'!$C$1)</f>
        <v>53919 SVEUČILIŠTE J. J. STROSSMAYERA U OSIJEKU - FAKULTET PRIMIJENJENE MATEMATIKE I INFORMATIKE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52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52</v>
      </c>
      <c r="D71" s="45" t="str">
        <f t="shared" si="14"/>
        <v>Ostale pomoći</v>
      </c>
      <c r="E71" s="50">
        <v>3241</v>
      </c>
      <c r="F71" s="45" t="str">
        <f t="shared" si="15"/>
        <v>Naknade troškova osobama izvan radnog odnosa</v>
      </c>
      <c r="G71" s="328" t="s">
        <v>176</v>
      </c>
      <c r="H71" s="45" t="str">
        <f t="shared" si="16"/>
        <v>REDOVNA DJELATNOST SVEUČILIŠTA U OSIJEKU (IZ EVIDENCIJSKIH PRIHODA)</v>
      </c>
      <c r="I71" s="45" t="str">
        <f t="shared" si="17"/>
        <v>0942</v>
      </c>
      <c r="J71" s="224">
        <v>2430</v>
      </c>
      <c r="K71" s="224">
        <v>1500</v>
      </c>
      <c r="L71" s="224">
        <v>1500</v>
      </c>
      <c r="M71" s="49"/>
      <c r="N71" s="246" t="str">
        <f>IF(C71="","",'OPĆI DIO'!$C$1)</f>
        <v>53919 SVEUČILIŠTE J. J. STROSSMAYERA U OSIJEKU - FAKULTET PRIMIJENJENE MATEMATIKE I INFORMATIKE</v>
      </c>
      <c r="O71" s="40" t="str">
        <f t="shared" si="18"/>
        <v>324</v>
      </c>
      <c r="P71" s="40" t="str">
        <f t="shared" si="19"/>
        <v>32</v>
      </c>
      <c r="Q71" s="40" t="str">
        <f t="shared" si="20"/>
        <v>52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52</v>
      </c>
      <c r="D72" s="45" t="str">
        <f t="shared" si="14"/>
        <v>Ostale pomoći</v>
      </c>
      <c r="E72" s="50">
        <v>3211</v>
      </c>
      <c r="F72" s="45" t="str">
        <f t="shared" si="15"/>
        <v>Službena putovanja</v>
      </c>
      <c r="G72" s="328" t="s">
        <v>176</v>
      </c>
      <c r="H72" s="45" t="str">
        <f t="shared" si="16"/>
        <v>REDOVNA DJELATNOST SVEUČILIŠTA U OSIJEKU (IZ EVIDENCIJSKIH PRIHODA)</v>
      </c>
      <c r="I72" s="45" t="str">
        <f t="shared" si="17"/>
        <v>0942</v>
      </c>
      <c r="J72" s="224">
        <v>1500</v>
      </c>
      <c r="K72" s="224">
        <v>1000</v>
      </c>
      <c r="L72" s="224">
        <v>1000</v>
      </c>
      <c r="M72" s="49"/>
      <c r="N72" s="246" t="str">
        <f>IF(C72="","",'OPĆI DIO'!$C$1)</f>
        <v>53919 SVEUČILIŠTE J. J. STROSSMAYERA U OSIJEKU - FAKULTET PRIMIJENJENE MATEMATIKE I INFORMATIKE</v>
      </c>
      <c r="O72" s="40" t="str">
        <f t="shared" si="18"/>
        <v>321</v>
      </c>
      <c r="P72" s="40" t="str">
        <f t="shared" si="19"/>
        <v>32</v>
      </c>
      <c r="Q72" s="40" t="str">
        <f t="shared" si="20"/>
        <v>52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52</v>
      </c>
      <c r="D73" s="45" t="str">
        <f t="shared" si="14"/>
        <v>Ostale pomoći</v>
      </c>
      <c r="E73" s="50">
        <v>4221</v>
      </c>
      <c r="F73" s="45" t="str">
        <f t="shared" si="15"/>
        <v>Uredska oprema i namještaj</v>
      </c>
      <c r="G73" s="328" t="s">
        <v>176</v>
      </c>
      <c r="H73" s="45" t="str">
        <f t="shared" si="16"/>
        <v>REDOVNA DJELATNOST SVEUČILIŠTA U OSIJEKU (IZ EVIDENCIJSKIH PRIHODA)</v>
      </c>
      <c r="I73" s="45" t="str">
        <f t="shared" si="17"/>
        <v>0942</v>
      </c>
      <c r="J73" s="224">
        <v>6500</v>
      </c>
      <c r="K73" s="224">
        <v>2000</v>
      </c>
      <c r="L73" s="224">
        <v>2827</v>
      </c>
      <c r="M73" s="49"/>
      <c r="N73" s="246" t="str">
        <f>IF(C73="","",'OPĆI DIO'!$C$1)</f>
        <v>53919 SVEUČILIŠTE J. J. STROSSMAYERA U OSIJEKU - FAKULTET PRIMIJENJENE MATEMATIKE I INFORMATIKE</v>
      </c>
      <c r="O73" s="40" t="str">
        <f t="shared" si="18"/>
        <v>422</v>
      </c>
      <c r="P73" s="40" t="str">
        <f t="shared" si="19"/>
        <v>42</v>
      </c>
      <c r="Q73" s="40" t="str">
        <f t="shared" si="20"/>
        <v>52</v>
      </c>
      <c r="R73" s="40" t="str">
        <f t="shared" si="21"/>
        <v>94</v>
      </c>
      <c r="S73" s="40" t="str">
        <f t="shared" si="22"/>
        <v>4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5" sqref="A5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3611</v>
      </c>
      <c r="D3" s="45" t="str">
        <f>IFERROR(VLOOKUP(C3,$Y$5:$AA$129,2,FALSE),"")</f>
        <v>Tekuće pomoći inozemnim vladama</v>
      </c>
      <c r="E3" s="328" t="s">
        <v>1573</v>
      </c>
      <c r="F3" s="45" t="str">
        <f>IFERROR(VLOOKUP(E3,$AE$6:$AF$1090,2,FALSE),"")</f>
        <v>ERASMUS+GAMe based learning in MAthematics</v>
      </c>
      <c r="G3" s="45" t="str">
        <f>IFERROR(VLOOKUP(E3,$AE$6:$AH$1090,4,FALSE),"")</f>
        <v>0942</v>
      </c>
      <c r="H3" s="224">
        <v>27373</v>
      </c>
      <c r="I3" s="224"/>
      <c r="J3" s="224"/>
      <c r="K3" s="93" t="s">
        <v>4829</v>
      </c>
      <c r="L3" s="92" t="s">
        <v>4827</v>
      </c>
      <c r="M3" s="92" t="s">
        <v>4828</v>
      </c>
      <c r="N3" s="93" t="s">
        <v>896</v>
      </c>
      <c r="O3" s="218" t="s">
        <v>4830</v>
      </c>
      <c r="P3" s="49"/>
      <c r="Q3" s="246" t="str">
        <f>IF(C3="","",'OPĆI DIO'!$C$1)</f>
        <v>53919 SVEUČILIŠTE J. J. STROSSMAYERA U OSIJEKU - FAKULTET PRIMIJENJENE MATEMATIKE I INFORMATIKE</v>
      </c>
      <c r="R3" s="40" t="str">
        <f>LEFT(C3,3)</f>
        <v>361</v>
      </c>
      <c r="S3" s="40" t="str">
        <f>LEFT(C3,2)</f>
        <v>36</v>
      </c>
      <c r="T3" s="40" t="str">
        <f>MID(G3,2,2)</f>
        <v>94</v>
      </c>
      <c r="U3" s="40" t="str">
        <f>LEFT(C3,1)</f>
        <v>3</v>
      </c>
    </row>
    <row r="4" spans="1:34">
      <c r="A4" s="331">
        <v>52</v>
      </c>
      <c r="B4" s="45" t="str">
        <f t="shared" ref="B4:B67" si="1">IFERROR(VLOOKUP(A4,$V$6:$W$23,2,FALSE),"")</f>
        <v>Ostale pomoći</v>
      </c>
      <c r="C4" s="333">
        <v>3681</v>
      </c>
      <c r="D4" s="45" t="str">
        <f t="shared" ref="D4:D67" si="2">IFERROR(VLOOKUP(C4,$Y$5:$AA$129,2,FALSE),"")</f>
        <v>Tekuće pomoći temeljem prijenosa EU sredstava</v>
      </c>
      <c r="E4" s="328" t="s">
        <v>1573</v>
      </c>
      <c r="F4" s="45" t="str">
        <f t="shared" ref="F4:F67" si="3">IFERROR(VLOOKUP(E4,$AE$6:$AF$1090,2,FALSE),"")</f>
        <v>ERASMUS+GAMe based learning in MAthematics</v>
      </c>
      <c r="G4" s="45" t="str">
        <f t="shared" ref="G4:G67" si="4">IFERROR(VLOOKUP(E4,$AE$6:$AH$1090,4,FALSE),"")</f>
        <v>0942</v>
      </c>
      <c r="H4" s="224">
        <v>10149</v>
      </c>
      <c r="I4" s="224"/>
      <c r="J4" s="224"/>
      <c r="K4" s="93" t="s">
        <v>4829</v>
      </c>
      <c r="L4" s="92" t="s">
        <v>4827</v>
      </c>
      <c r="M4" s="92" t="s">
        <v>4828</v>
      </c>
      <c r="N4" s="93" t="s">
        <v>896</v>
      </c>
      <c r="O4" s="218" t="s">
        <v>4830</v>
      </c>
      <c r="P4" s="49"/>
      <c r="Q4" s="246" t="str">
        <f>IF(C4="","",'OPĆI DIO'!$C$1)</f>
        <v>53919 SVEUČILIŠTE J. J. STROSSMAYERA U OSIJEKU - FAKULTET PRIMIJENJENE MATEMATIKE I INFORMATIKE</v>
      </c>
      <c r="R4" s="40" t="str">
        <f t="shared" ref="R4:R67" si="5">LEFT(C4,3)</f>
        <v>368</v>
      </c>
      <c r="S4" s="40" t="str">
        <f t="shared" ref="S4:S67" si="6">LEFT(C4,2)</f>
        <v>36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1">
        <v>52</v>
      </c>
      <c r="B5" s="45" t="str">
        <f t="shared" si="1"/>
        <v>Ostale pomoći</v>
      </c>
      <c r="C5" s="333">
        <v>3693</v>
      </c>
      <c r="D5" s="45" t="str">
        <f t="shared" si="2"/>
        <v>Tekući prijenosi između proračunskih korisnika istog proraču</v>
      </c>
      <c r="E5" s="328" t="s">
        <v>1573</v>
      </c>
      <c r="F5" s="45" t="str">
        <f t="shared" si="3"/>
        <v>ERASMUS+GAMe based learning in MAthematics</v>
      </c>
      <c r="G5" s="45" t="str">
        <f t="shared" si="4"/>
        <v>0942</v>
      </c>
      <c r="H5" s="224">
        <v>3088</v>
      </c>
      <c r="I5" s="224"/>
      <c r="J5" s="224"/>
      <c r="K5" s="93" t="s">
        <v>4829</v>
      </c>
      <c r="L5" s="92" t="s">
        <v>4827</v>
      </c>
      <c r="M5" s="92" t="s">
        <v>4828</v>
      </c>
      <c r="N5" s="93" t="s">
        <v>896</v>
      </c>
      <c r="O5" s="218" t="s">
        <v>4830</v>
      </c>
      <c r="P5" s="49" t="s">
        <v>4831</v>
      </c>
      <c r="Q5" s="246" t="str">
        <f>IF(C5="","",'OPĆI DIO'!$C$1)</f>
        <v>53919 SVEUČILIŠTE J. J. STROSSMAYERA U OSIJEKU - FAKULTET PRIMIJENJENE MATEMATIKE I INFORMATIKE</v>
      </c>
      <c r="R5" s="40" t="str">
        <f t="shared" si="5"/>
        <v>369</v>
      </c>
      <c r="S5" s="40" t="str">
        <f t="shared" si="6"/>
        <v>36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502342</v>
      </c>
      <c r="E5" s="335"/>
      <c r="F5" s="335"/>
      <c r="G5" s="336">
        <v>7500</v>
      </c>
      <c r="H5" s="335"/>
      <c r="I5" s="335">
        <v>469902</v>
      </c>
      <c r="J5" s="335"/>
      <c r="K5" s="335">
        <v>24940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53919 SVEUČILIŠTE J. J. STROSSMAYERA U OSIJEKU - FAKULTET PRIMIJENJENE MATEMATIKE I INFORMATIKE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2117250</v>
      </c>
      <c r="E6" s="6">
        <f>'A.2 PRIHODI I RASHODI IF'!E7</f>
        <v>1877648</v>
      </c>
      <c r="F6" s="6">
        <f>'A.2 PRIHODI I RASHODI IF'!E8</f>
        <v>0</v>
      </c>
      <c r="G6" s="6">
        <f>'A.2 PRIHODI I RASHODI IF'!E10</f>
        <v>45200</v>
      </c>
      <c r="H6" s="6">
        <f>'A.2 PRIHODI I RASHODI IF'!E12</f>
        <v>0</v>
      </c>
      <c r="I6" s="6">
        <f>'A.2 PRIHODI I RASHODI IF'!E13+'B.2 RAČUN FINANC IF'!E7</f>
        <v>118675</v>
      </c>
      <c r="J6" s="6">
        <f>'A.2 PRIHODI I RASHODI IF'!E15</f>
        <v>0</v>
      </c>
      <c r="K6" s="6">
        <f>'A.2 PRIHODI I RASHODI IF'!E16</f>
        <v>75727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53919 SVEUČILIŠTE J. J. STROSSMAYERA U OSIJEKU - FAKULTET PRIMIJENJENE MATEMATIKE I INFORMATIKE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-515813</v>
      </c>
      <c r="E7" s="337"/>
      <c r="F7" s="337"/>
      <c r="G7" s="337">
        <v>-7500</v>
      </c>
      <c r="H7" s="337"/>
      <c r="I7" s="337">
        <v>-490486</v>
      </c>
      <c r="J7" s="337"/>
      <c r="K7" s="337">
        <v>-17827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53919 SVEUČILIŠTE J. J. STROSSMAYERA U OSIJEKU - FAKULTET PRIMIJENJENE MATEMATIKE I INFORMATIKE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2103779</v>
      </c>
      <c r="E8" s="6">
        <f>+E5+E6+E7</f>
        <v>1877648</v>
      </c>
      <c r="F8" s="6">
        <f t="shared" ref="F8:W8" si="1">+F5+F6+F7</f>
        <v>0</v>
      </c>
      <c r="G8" s="6">
        <f t="shared" si="1"/>
        <v>45200</v>
      </c>
      <c r="H8" s="6">
        <f t="shared" si="1"/>
        <v>0</v>
      </c>
      <c r="I8" s="6">
        <f t="shared" si="1"/>
        <v>98091</v>
      </c>
      <c r="J8" s="6">
        <f t="shared" si="1"/>
        <v>0</v>
      </c>
      <c r="K8" s="6">
        <f t="shared" si="1"/>
        <v>82840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53919 SVEUČILIŠTE J. J. STROSSMAYERA U OSIJEKU - FAKULTET PRIMIJENJENE MATEMATIKE I INFORMATIKE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2103779</v>
      </c>
      <c r="E9" s="6">
        <f>'A.2 PRIHODI I RASHODI IF'!E32</f>
        <v>1877648</v>
      </c>
      <c r="F9" s="6">
        <f>'A.2 PRIHODI I RASHODI IF'!E33</f>
        <v>0</v>
      </c>
      <c r="G9" s="6">
        <f>'A.2 PRIHODI I RASHODI IF'!E35+'B.2 RAČUN FINANC IF'!E14</f>
        <v>45200</v>
      </c>
      <c r="H9" s="6">
        <f>'A.2 PRIHODI I RASHODI IF'!E37</f>
        <v>0</v>
      </c>
      <c r="I9" s="6">
        <f>'A.2 PRIHODI I RASHODI IF'!E38</f>
        <v>98091</v>
      </c>
      <c r="J9" s="6">
        <f>'A.2 PRIHODI I RASHODI IF'!E40</f>
        <v>0</v>
      </c>
      <c r="K9" s="6">
        <f>'A.2 PRIHODI I RASHODI IF'!E41</f>
        <v>82840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53919 SVEUČILIŠTE J. J. STROSSMAYERA U OSIJEKU - FAKULTET PRIMIJENJENE MATEMATIKE I INFORMATIKE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53919 SVEUČILIŠTE J. J. STROSSMAYERA U OSIJEKU - FAKULTET PRIMIJENJENE MATEMATIKE I INFORMATIKE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53919 SVEUČILIŠTE J. J. STROSSMAYERA U OSIJEKU - FAKULTET PRIMIJENJENE MATEMATIKE I INFORMATIKE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53919 SVEUČILIŠTE J. J. STROSSMAYERA U OSIJEKU - FAKULTET PRIMIJENJENE MATEMATIKE I INFORMATIKE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515813</v>
      </c>
      <c r="E13" s="84">
        <f t="shared" ref="E13:W13" si="4">-E7</f>
        <v>0</v>
      </c>
      <c r="F13" s="84">
        <f t="shared" si="4"/>
        <v>0</v>
      </c>
      <c r="G13" s="84">
        <f t="shared" si="4"/>
        <v>7500</v>
      </c>
      <c r="H13" s="84">
        <f t="shared" si="4"/>
        <v>0</v>
      </c>
      <c r="I13" s="84">
        <f t="shared" si="4"/>
        <v>490486</v>
      </c>
      <c r="J13" s="84">
        <f t="shared" si="4"/>
        <v>0</v>
      </c>
      <c r="K13" s="84">
        <f t="shared" si="4"/>
        <v>17827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53919 SVEUČILIŠTE J. J. STROSSMAYERA U OSIJEKU - FAKULTET PRIMIJENJENE MATEMATIKE I INFORMATIKE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2016185</v>
      </c>
      <c r="E14" s="6">
        <f>'A.2 PRIHODI I RASHODI IF'!F7</f>
        <v>1882865</v>
      </c>
      <c r="F14" s="6">
        <f>'A.2 PRIHODI I RASHODI IF'!F8</f>
        <v>0</v>
      </c>
      <c r="G14" s="6">
        <f>'A.2 PRIHODI I RASHODI IF'!F10</f>
        <v>15200</v>
      </c>
      <c r="H14" s="6">
        <f>'A.2 PRIHODI I RASHODI IF'!F12</f>
        <v>0</v>
      </c>
      <c r="I14" s="6">
        <f>'A.2 PRIHODI I RASHODI IF'!F13+'B.2 RAČUN FINANC IF'!F7</f>
        <v>118120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53919 SVEUČILIŠTE J. J. STROSSMAYERA U OSIJEKU - FAKULTET PRIMIJENJENE MATEMATIKE I INFORMATIKE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-535305</v>
      </c>
      <c r="E15" s="338"/>
      <c r="F15" s="338"/>
      <c r="G15" s="338">
        <v>-15550</v>
      </c>
      <c r="H15" s="338"/>
      <c r="I15" s="338">
        <v>-510428</v>
      </c>
      <c r="J15" s="338"/>
      <c r="K15" s="338">
        <v>-9327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53919 SVEUČILIŠTE J. J. STROSSMAYERA U OSIJEKU - FAKULTET PRIMIJENJENE MATEMATIKE I INFORMATIKE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1996693</v>
      </c>
      <c r="E16" s="6">
        <f>+E13+E14+E15</f>
        <v>1882865</v>
      </c>
      <c r="F16" s="6">
        <f t="shared" ref="F16:W16" si="5">+F13+F14+F15</f>
        <v>0</v>
      </c>
      <c r="G16" s="6">
        <f t="shared" si="5"/>
        <v>7150</v>
      </c>
      <c r="H16" s="6">
        <f t="shared" si="5"/>
        <v>0</v>
      </c>
      <c r="I16" s="6">
        <f t="shared" si="5"/>
        <v>98178</v>
      </c>
      <c r="J16" s="6">
        <f t="shared" si="5"/>
        <v>0</v>
      </c>
      <c r="K16" s="6">
        <f t="shared" si="5"/>
        <v>8500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53919 SVEUČILIŠTE J. J. STROSSMAYERA U OSIJEKU - FAKULTET PRIMIJENJENE MATEMATIKE I INFORMATIKE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1996693</v>
      </c>
      <c r="E17" s="6">
        <f>'A.2 PRIHODI I RASHODI IF'!F32</f>
        <v>1882865</v>
      </c>
      <c r="F17" s="6">
        <f>'A.2 PRIHODI I RASHODI IF'!F33</f>
        <v>0</v>
      </c>
      <c r="G17" s="6">
        <f>'A.2 PRIHODI I RASHODI IF'!F35+'B.2 RAČUN FINANC IF'!F14</f>
        <v>7150</v>
      </c>
      <c r="H17" s="6">
        <f>'A.2 PRIHODI I RASHODI IF'!F37</f>
        <v>0</v>
      </c>
      <c r="I17" s="6">
        <f>'A.2 PRIHODI I RASHODI IF'!F38</f>
        <v>98178</v>
      </c>
      <c r="J17" s="6">
        <f>'A.2 PRIHODI I RASHODI IF'!F40</f>
        <v>0</v>
      </c>
      <c r="K17" s="6">
        <f>'A.2 PRIHODI I RASHODI IF'!F41</f>
        <v>8500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53919 SVEUČILIŠTE J. J. STROSSMAYERA U OSIJEKU - FAKULTET PRIMIJENJENE MATEMATIKE I INFORMATIKE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53919 SVEUČILIŠTE J. J. STROSSMAYERA U OSIJEKU - FAKULTET PRIMIJENJENE MATEMATIKE I INFORMATIKE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53919 SVEUČILIŠTE J. J. STROSSMAYERA U OSIJEKU - FAKULTET PRIMIJENJENE MATEMATIKE I INFORMATIKE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53919 SVEUČILIŠTE J. J. STROSSMAYERA U OSIJEKU - FAKULTET PRIMIJENJENE MATEMATIKE I INFORMATIKE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535305</v>
      </c>
      <c r="E21" s="84">
        <f t="shared" ref="E21:W21" si="8">-E15</f>
        <v>0</v>
      </c>
      <c r="F21" s="84">
        <f t="shared" si="8"/>
        <v>0</v>
      </c>
      <c r="G21" s="84">
        <f t="shared" si="8"/>
        <v>15550</v>
      </c>
      <c r="H21" s="84">
        <f t="shared" si="8"/>
        <v>0</v>
      </c>
      <c r="I21" s="84">
        <f t="shared" si="8"/>
        <v>510428</v>
      </c>
      <c r="J21" s="84">
        <f t="shared" si="8"/>
        <v>0</v>
      </c>
      <c r="K21" s="84">
        <f t="shared" si="8"/>
        <v>9327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53919 SVEUČILIŠTE J. J. STROSSMAYERA U OSIJEKU - FAKULTET PRIMIJENJENE MATEMATIKE I INFORMATIKE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2017269</v>
      </c>
      <c r="E22" s="6">
        <f>'A.2 PRIHODI I RASHODI IF'!G7</f>
        <v>1883949</v>
      </c>
      <c r="F22" s="6">
        <f>'A.2 PRIHODI I RASHODI IF'!G8</f>
        <v>0</v>
      </c>
      <c r="G22" s="6">
        <f>'A.2 PRIHODI I RASHODI IF'!G10</f>
        <v>15200</v>
      </c>
      <c r="H22" s="6">
        <f>'A.2 PRIHODI I RASHODI IF'!G12</f>
        <v>0</v>
      </c>
      <c r="I22" s="6">
        <f>'A.2 PRIHODI I RASHODI IF'!G13+'B.2 RAČUN FINANC IF'!G7</f>
        <v>118120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53919 SVEUČILIŠTE J. J. STROSSMAYERA U OSIJEKU - FAKULTET PRIMIJENJENE MATEMATIKE I INFORMATIKE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-553578</v>
      </c>
      <c r="E23" s="338"/>
      <c r="F23" s="338"/>
      <c r="G23" s="338">
        <v>-23405</v>
      </c>
      <c r="H23" s="338"/>
      <c r="I23" s="338">
        <v>-530173</v>
      </c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53919 SVEUČILIŠTE J. J. STROSSMAYERA U OSIJEKU - FAKULTET PRIMIJENJENE MATEMATIKE I INFORMATIKE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1998996</v>
      </c>
      <c r="E24" s="6">
        <f>+E21+E22+E23</f>
        <v>1883949</v>
      </c>
      <c r="F24" s="6">
        <f t="shared" ref="F24:W24" si="9">+F21+F22+F23</f>
        <v>0</v>
      </c>
      <c r="G24" s="6">
        <f t="shared" si="9"/>
        <v>7345</v>
      </c>
      <c r="H24" s="6">
        <f t="shared" si="9"/>
        <v>0</v>
      </c>
      <c r="I24" s="6">
        <f t="shared" si="9"/>
        <v>98375</v>
      </c>
      <c r="J24" s="6">
        <f t="shared" si="9"/>
        <v>0</v>
      </c>
      <c r="K24" s="6">
        <f t="shared" si="9"/>
        <v>9327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53919 SVEUČILIŠTE J. J. STROSSMAYERA U OSIJEKU - FAKULTET PRIMIJENJENE MATEMATIKE I INFORMATIKE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1998996</v>
      </c>
      <c r="E25" s="6">
        <f>'A.2 PRIHODI I RASHODI IF'!G32</f>
        <v>1883949</v>
      </c>
      <c r="F25" s="6">
        <f>'A.2 PRIHODI I RASHODI IF'!G33</f>
        <v>0</v>
      </c>
      <c r="G25" s="6">
        <f>'A.2 PRIHODI I RASHODI IF'!G35+'B.2 RAČUN FINANC IF'!G14</f>
        <v>7345</v>
      </c>
      <c r="H25" s="6">
        <f>'A.2 PRIHODI I RASHODI IF'!G37</f>
        <v>0</v>
      </c>
      <c r="I25" s="6">
        <f>'A.2 PRIHODI I RASHODI IF'!G38</f>
        <v>98375</v>
      </c>
      <c r="J25" s="6">
        <f>'A.2 PRIHODI I RASHODI IF'!G40</f>
        <v>0</v>
      </c>
      <c r="K25" s="6">
        <f>'A.2 PRIHODI I RASHODI IF'!G41</f>
        <v>9327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53919 SVEUČILIŠTE J. J. STROSSMAYERA U OSIJEKU - FAKULTET PRIMIJENJENE MATEMATIKE I INFORMATIKE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53919 SVEUČILIŠTE J. J. STROSSMAYERA U OSIJEKU - FAKULTET PRIMIJENJENE MATEMATIKE I INFORMATIKE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6" zoomScale="90" zoomScaleNormal="90" workbookViewId="0">
      <selection activeCell="D12" sqref="D12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0</v>
      </c>
      <c r="E10" s="317">
        <f t="shared" ref="E10:H10" si="0">+E11+E19</f>
        <v>0</v>
      </c>
      <c r="F10" s="317">
        <f t="shared" si="0"/>
        <v>2117250</v>
      </c>
      <c r="G10" s="317">
        <f t="shared" si="0"/>
        <v>2016185</v>
      </c>
      <c r="H10" s="317">
        <f t="shared" si="0"/>
        <v>2017269</v>
      </c>
      <c r="I10" s="315" t="str">
        <f>'OPĆI DIO'!$C$1</f>
        <v>53919 SVEUČILIŠTE J. J. STROSSMAYERA U OSIJEKU - FAKULTET PRIMIJENJENE MATEMATIKE I INFORMATIKE</v>
      </c>
    </row>
    <row r="11" spans="1:10">
      <c r="A11" s="277">
        <v>6</v>
      </c>
      <c r="B11" s="277"/>
      <c r="C11" s="277" t="s">
        <v>4782</v>
      </c>
      <c r="D11" s="309">
        <f>SUM(D12:D18)</f>
        <v>0</v>
      </c>
      <c r="E11" s="309">
        <f t="shared" ref="E11:H11" si="1">SUM(E12:E18)</f>
        <v>0</v>
      </c>
      <c r="F11" s="309">
        <f t="shared" si="1"/>
        <v>2117250</v>
      </c>
      <c r="G11" s="309">
        <f t="shared" si="1"/>
        <v>2016185</v>
      </c>
      <c r="H11" s="309">
        <f t="shared" si="1"/>
        <v>2017269</v>
      </c>
      <c r="I11" s="315" t="str">
        <f>'OPĆI DIO'!$C$1</f>
        <v>53919 SVEUČILIŠTE J. J. STROSSMAYERA U OSIJEKU - FAKULTET PRIMIJENJENE MATEMATIKE I INFORMATIKE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53919 SVEUČILIŠTE J. J. STROSSMAYERA U OSIJEKU - FAKULTET PRIMIJENJENE MATEMATIKE I INFORMATIKE</v>
      </c>
    </row>
    <row r="13" spans="1:10" ht="30">
      <c r="A13" s="277"/>
      <c r="B13" s="278" t="s">
        <v>3889</v>
      </c>
      <c r="C13" s="278" t="s">
        <v>3888</v>
      </c>
      <c r="D13" s="350"/>
      <c r="E13" s="350"/>
      <c r="F13" s="340">
        <f>SUMIF('Unos prihoda i primitaka'!$L$3:$L$501,$B13,'Unos prihoda i primitaka'!G$3:G$501)</f>
        <v>75727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53919 SVEUČILIŠTE J. J. STROSSMAYERA U OSIJEKU - FAKULTET PRIMIJENJENE MATEMATIKE I INFORMATIKE</v>
      </c>
    </row>
    <row r="14" spans="1:10">
      <c r="A14" s="277"/>
      <c r="B14" s="278" t="s">
        <v>3891</v>
      </c>
      <c r="C14" s="278" t="s">
        <v>3890</v>
      </c>
      <c r="D14" s="350"/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53919 SVEUČILIŠTE J. J. STROSSMAYERA U OSIJEKU - FAKULTET PRIMIJENJENE MATEMATIKE I INFORMATIKE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118675</v>
      </c>
      <c r="G15" s="340">
        <f>SUMIF('Unos prihoda i primitaka'!$L$3:$L$501,$B15,'Unos prihoda i primitaka'!H$3:H$501)</f>
        <v>118120</v>
      </c>
      <c r="H15" s="340">
        <f>SUMIF('Unos prihoda i primitaka'!$L$3:$L$501,$B15,'Unos prihoda i primitaka'!I$3:I$501)</f>
        <v>118120</v>
      </c>
      <c r="I15" s="315" t="str">
        <f>'OPĆI DIO'!$C$1</f>
        <v>53919 SVEUČILIŠTE J. J. STROSSMAYERA U OSIJEKU - FAKULTET PRIMIJENJENE MATEMATIKE I INFORMATIKE</v>
      </c>
    </row>
    <row r="16" spans="1:10" ht="30">
      <c r="A16" s="277"/>
      <c r="B16" s="278" t="s">
        <v>3895</v>
      </c>
      <c r="C16" s="278" t="s">
        <v>3894</v>
      </c>
      <c r="D16" s="350"/>
      <c r="E16" s="350"/>
      <c r="F16" s="340">
        <f>SUMIF('Unos prihoda i primitaka'!$L$3:$L$501,$B16,'Unos prihoda i primitaka'!G$3:G$501)</f>
        <v>45200</v>
      </c>
      <c r="G16" s="340">
        <f>SUMIF('Unos prihoda i primitaka'!$L$3:$L$501,$B16,'Unos prihoda i primitaka'!H$3:H$501)</f>
        <v>15200</v>
      </c>
      <c r="H16" s="340">
        <f>SUMIF('Unos prihoda i primitaka'!$L$3:$L$501,$B16,'Unos prihoda i primitaka'!I$3:I$501)</f>
        <v>15200</v>
      </c>
      <c r="I16" s="315" t="str">
        <f>'OPĆI DIO'!$C$1</f>
        <v>53919 SVEUČILIŠTE J. J. STROSSMAYERA U OSIJEKU - FAKULTET PRIMIJENJENE MATEMATIKE I INFORMATIKE</v>
      </c>
    </row>
    <row r="17" spans="1:9" ht="30">
      <c r="A17" s="277"/>
      <c r="B17" s="278" t="s">
        <v>3898</v>
      </c>
      <c r="C17" s="278" t="s">
        <v>3907</v>
      </c>
      <c r="D17" s="350"/>
      <c r="E17" s="350"/>
      <c r="F17" s="340">
        <f>SUMIF('Unos prihoda i primitaka'!$L$3:$L$501,$B17,'Unos prihoda i primitaka'!G$3:G$501)</f>
        <v>1877648</v>
      </c>
      <c r="G17" s="340">
        <f>SUMIF('Unos prihoda i primitaka'!$L$3:$L$501,$B17,'Unos prihoda i primitaka'!H$3:H$501)</f>
        <v>1882865</v>
      </c>
      <c r="H17" s="340">
        <f>SUMIF('Unos prihoda i primitaka'!$L$3:$L$501,$B17,'Unos prihoda i primitaka'!I$3:I$501)</f>
        <v>1883949</v>
      </c>
      <c r="I17" s="315" t="str">
        <f>'OPĆI DIO'!$C$1</f>
        <v>53919 SVEUČILIŠTE J. J. STROSSMAYERA U OSIJEKU - FAKULTET PRIMIJENJENE MATEMATIKE I INFORMATIKE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53919 SVEUČILIŠTE J. J. STROSSMAYERA U OSIJEKU - FAKULTET PRIMIJENJENE MATEMATIKE I INFORMATIKE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53919 SVEUČILIŠTE J. J. STROSSMAYERA U OSIJEKU - FAKULTET PRIMIJENJENE MATEMATIKE I INFORMATIKE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53919 SVEUČILIŠTE J. J. STROSSMAYERA U OSIJEKU - FAKULTET PRIMIJENJENE MATEMATIKE I INFORMATIKE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53919 SVEUČILIŠTE J. J. STROSSMAYERA U OSIJEKU - FAKULTET PRIMIJENJENE MATEMATIKE I INFORMATIKE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0</v>
      </c>
      <c r="E26" s="339">
        <f t="shared" ref="E26:H26" si="3">+E27+E35</f>
        <v>0</v>
      </c>
      <c r="F26" s="339">
        <f t="shared" si="3"/>
        <v>2103779</v>
      </c>
      <c r="G26" s="339">
        <f t="shared" si="3"/>
        <v>1996693</v>
      </c>
      <c r="H26" s="339">
        <f t="shared" si="3"/>
        <v>1998996</v>
      </c>
      <c r="I26" s="315" t="str">
        <f>'OPĆI DIO'!$C$1</f>
        <v>53919 SVEUČILIŠTE J. J. STROSSMAYERA U OSIJEKU - FAKULTET PRIMIJENJENE MATEMATIKE I INFORMATIKE</v>
      </c>
    </row>
    <row r="27" spans="1:9">
      <c r="A27" s="277">
        <v>3</v>
      </c>
      <c r="B27" s="277"/>
      <c r="C27" s="277" t="s">
        <v>4784</v>
      </c>
      <c r="D27" s="308">
        <f>SUM(D28:D34)</f>
        <v>0</v>
      </c>
      <c r="E27" s="308">
        <f t="shared" ref="E27:H27" si="4">SUM(E28:E34)</f>
        <v>0</v>
      </c>
      <c r="F27" s="308">
        <f t="shared" si="4"/>
        <v>2042546</v>
      </c>
      <c r="G27" s="308">
        <f t="shared" si="4"/>
        <v>1939906</v>
      </c>
      <c r="H27" s="308">
        <f t="shared" si="4"/>
        <v>1941382</v>
      </c>
      <c r="I27" s="315" t="str">
        <f>'OPĆI DIO'!$C$1</f>
        <v>53919 SVEUČILIŠTE J. J. STROSSMAYERA U OSIJEKU - FAKULTET PRIMIJENJENE MATEMATIKE I INFORMATIKE</v>
      </c>
    </row>
    <row r="28" spans="1:9">
      <c r="A28" s="277"/>
      <c r="B28" s="278">
        <v>31</v>
      </c>
      <c r="C28" s="278" t="s">
        <v>195</v>
      </c>
      <c r="D28" s="351"/>
      <c r="E28" s="351"/>
      <c r="F28" s="342">
        <f>SUMIF('Unos rashoda i izdataka'!$P$3:$P$501,$B28,'Unos rashoda i izdataka'!J$3:J$501)+SUMIF('Unos rashoda P4'!$S$3:$S$501,$B28,'Unos rashoda P4'!H$3:H$501)</f>
        <v>1723849</v>
      </c>
      <c r="G28" s="342">
        <f>SUMIF('Unos rashoda i izdataka'!$P$3:$P$501,$B28,'Unos rashoda i izdataka'!K$3:K$501)+SUMIF('Unos rashoda P4'!$S$3:$S$501,$B28,'Unos rashoda P4'!I$3:I$501)</f>
        <v>1728694</v>
      </c>
      <c r="H28" s="342">
        <f>SUMIF('Unos rashoda i izdataka'!$P$3:$P$501,$B28,'Unos rashoda i izdataka'!L$3:L$501)+SUMIF('Unos rashoda P4'!$S$3:$S$501,$B28,'Unos rashoda P4'!J$3:J$501)</f>
        <v>1729784</v>
      </c>
      <c r="I28" s="315" t="str">
        <f>'OPĆI DIO'!$C$1</f>
        <v>53919 SVEUČILIŠTE J. J. STROSSMAYERA U OSIJEKU - FAKULTET PRIMIJENJENE MATEMATIKE I INFORMATIKE</v>
      </c>
    </row>
    <row r="29" spans="1:9">
      <c r="A29" s="280"/>
      <c r="B29" s="280">
        <v>32</v>
      </c>
      <c r="C29" s="288" t="s">
        <v>196</v>
      </c>
      <c r="D29" s="352"/>
      <c r="E29" s="352"/>
      <c r="F29" s="342">
        <f>SUMIF('Unos rashoda i izdataka'!$P$3:$P$501,$B29,'Unos rashoda i izdataka'!J$3:J$501)+SUMIF('Unos rashoda P4'!$S$3:$S$501,$B29,'Unos rashoda P4'!H$3:H$501)</f>
        <v>277377</v>
      </c>
      <c r="G29" s="342">
        <f>SUMIF('Unos rashoda i izdataka'!$P$3:$P$501,$B29,'Unos rashoda i izdataka'!K$3:K$501)+SUMIF('Unos rashoda P4'!$S$3:$S$501,$B29,'Unos rashoda P4'!I$3:I$501)</f>
        <v>210652</v>
      </c>
      <c r="H29" s="342">
        <f>SUMIF('Unos rashoda i izdataka'!$P$3:$P$501,$B29,'Unos rashoda i izdataka'!L$3:L$501)+SUMIF('Unos rashoda P4'!$S$3:$S$501,$B29,'Unos rashoda P4'!J$3:J$501)</f>
        <v>211018</v>
      </c>
      <c r="I29" s="315" t="str">
        <f>'OPĆI DIO'!$C$1</f>
        <v>53919 SVEUČILIŠTE J. J. STROSSMAYERA U OSIJEKU - FAKULTET PRIMIJENJENE MATEMATIKE I INFORMATIKE</v>
      </c>
    </row>
    <row r="30" spans="1:9">
      <c r="A30" s="280"/>
      <c r="B30" s="280">
        <v>34</v>
      </c>
      <c r="C30" s="288" t="s">
        <v>197</v>
      </c>
      <c r="D30" s="352"/>
      <c r="E30" s="352"/>
      <c r="F30" s="342">
        <f>SUMIF('Unos rashoda i izdataka'!$P$3:$P$501,$B30,'Unos rashoda i izdataka'!J$3:J$501)+SUMIF('Unos rashoda P4'!$S$3:$S$501,$B30,'Unos rashoda P4'!H$3:H$501)</f>
        <v>310</v>
      </c>
      <c r="G30" s="342">
        <f>SUMIF('Unos rashoda i izdataka'!$P$3:$P$501,$B30,'Unos rashoda i izdataka'!K$3:K$501)+SUMIF('Unos rashoda P4'!$S$3:$S$501,$B30,'Unos rashoda P4'!I$3:I$501)</f>
        <v>160</v>
      </c>
      <c r="H30" s="342">
        <f>SUMIF('Unos rashoda i izdataka'!$P$3:$P$501,$B30,'Unos rashoda i izdataka'!L$3:L$501)+SUMIF('Unos rashoda P4'!$S$3:$S$501,$B30,'Unos rashoda P4'!J$3:J$501)</f>
        <v>180</v>
      </c>
      <c r="I30" s="315" t="str">
        <f>'OPĆI DIO'!$C$1</f>
        <v>53919 SVEUČILIŠTE J. J. STROSSMAYERA U OSIJEKU - FAKULTET PRIMIJENJENE MATEMATIKE I INFORMATIKE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53919 SVEUČILIŠTE J. J. STROSSMAYERA U OSIJEKU - FAKULTET PRIMIJENJENE MATEMATIKE I INFORMATIKE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40610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53919 SVEUČILIŠTE J. J. STROSSMAYERA U OSIJEKU - FAKULTET PRIMIJENJENE MATEMATIKE I INFORMATIKE</v>
      </c>
    </row>
    <row r="33" spans="1:9" ht="30">
      <c r="A33" s="280"/>
      <c r="B33" s="280">
        <v>37</v>
      </c>
      <c r="C33" s="288" t="s">
        <v>245</v>
      </c>
      <c r="D33" s="352"/>
      <c r="E33" s="352"/>
      <c r="F33" s="342">
        <f>SUMIF('Unos rashoda i izdataka'!$P$3:$P$501,$B33,'Unos rashoda i izdataka'!J$3:J$501)+SUMIF('Unos rashoda P4'!$S$3:$S$501,$B33,'Unos rashoda P4'!H$3:H$501)</f>
        <v>400</v>
      </c>
      <c r="G33" s="342">
        <f>SUMIF('Unos rashoda i izdataka'!$P$3:$P$501,$B33,'Unos rashoda i izdataka'!K$3:K$501)+SUMIF('Unos rashoda P4'!$S$3:$S$501,$B33,'Unos rashoda P4'!I$3:I$501)</f>
        <v>400</v>
      </c>
      <c r="H33" s="342">
        <f>SUMIF('Unos rashoda i izdataka'!$P$3:$P$501,$B33,'Unos rashoda i izdataka'!L$3:L$501)+SUMIF('Unos rashoda P4'!$S$3:$S$501,$B33,'Unos rashoda P4'!J$3:J$501)</f>
        <v>400</v>
      </c>
      <c r="I33" s="315" t="str">
        <f>'OPĆI DIO'!$C$1</f>
        <v>53919 SVEUČILIŠTE J. J. STROSSMAYERA U OSIJEKU - FAKULTET PRIMIJENJENE MATEMATIKE I INFORMATIKE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53919 SVEUČILIŠTE J. J. STROSSMAYERA U OSIJEKU - FAKULTET PRIMIJENJENE MATEMATIKE I INFORMATIKE</v>
      </c>
    </row>
    <row r="35" spans="1:9" ht="30">
      <c r="A35" s="284">
        <v>4</v>
      </c>
      <c r="B35" s="285"/>
      <c r="C35" s="286" t="s">
        <v>4785</v>
      </c>
      <c r="D35" s="308">
        <f>SUM(D36:D40)</f>
        <v>0</v>
      </c>
      <c r="E35" s="308">
        <f t="shared" ref="E35:H35" si="5">SUM(E36:E40)</f>
        <v>0</v>
      </c>
      <c r="F35" s="308">
        <f t="shared" si="5"/>
        <v>61233</v>
      </c>
      <c r="G35" s="308">
        <f t="shared" si="5"/>
        <v>56787</v>
      </c>
      <c r="H35" s="308">
        <f t="shared" si="5"/>
        <v>57614</v>
      </c>
      <c r="I35" s="315" t="str">
        <f>'OPĆI DIO'!$C$1</f>
        <v>53919 SVEUČILIŠTE J. J. STROSSMAYERA U OSIJEKU - FAKULTET PRIMIJENJENE MATEMATIKE I INFORMATIKE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53919 SVEUČILIŠTE J. J. STROSSMAYERA U OSIJEKU - FAKULTET PRIMIJENJENE MATEMATIKE I INFORMATIKE</v>
      </c>
    </row>
    <row r="37" spans="1:9" ht="30">
      <c r="A37" s="278"/>
      <c r="B37" s="278">
        <v>42</v>
      </c>
      <c r="C37" s="287" t="s">
        <v>227</v>
      </c>
      <c r="D37" s="351"/>
      <c r="E37" s="351"/>
      <c r="F37" s="342">
        <f>SUMIF('Unos rashoda i izdataka'!$P$3:$P$501,$B37,'Unos rashoda i izdataka'!J$3:J$501)+SUMIF('Unos rashoda P4'!$S$3:$S$501,$B37,'Unos rashoda P4'!H$3:H$501)</f>
        <v>61233</v>
      </c>
      <c r="G37" s="342">
        <f>SUMIF('Unos rashoda i izdataka'!$P$3:$P$501,$B37,'Unos rashoda i izdataka'!K$3:K$501)+SUMIF('Unos rashoda P4'!$S$3:$S$501,$B37,'Unos rashoda P4'!I$3:I$501)</f>
        <v>56787</v>
      </c>
      <c r="H37" s="342">
        <f>SUMIF('Unos rashoda i izdataka'!$P$3:$P$501,$B37,'Unos rashoda i izdataka'!L$3:L$501)+SUMIF('Unos rashoda P4'!$S$3:$S$501,$B37,'Unos rashoda P4'!J$3:J$501)</f>
        <v>57614</v>
      </c>
      <c r="I37" s="315" t="str">
        <f>'OPĆI DIO'!$C$1</f>
        <v>53919 SVEUČILIŠTE J. J. STROSSMAYERA U OSIJEKU - FAKULTET PRIMIJENJENE MATEMATIKE I INFORMATIKE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53919 SVEUČILIŠTE J. J. STROSSMAYERA U OSIJEKU - FAKULTET PRIMIJENJENE MATEMATIKE I INFORMATIKE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53919 SVEUČILIŠTE J. J. STROSSMAYERA U OSIJEKU - FAKULTET PRIMIJENJENE MATEMATIKE I INFORMATIKE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53919 SVEUČILIŠTE J. J. STROSSMAYERA U OSIJEKU - FAKULTET PRIMIJENJENE MATEMATIKE I INFORMATIKE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17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0</v>
      </c>
      <c r="D5" s="310">
        <f>+D6+D9+D11+D14+D25+D28</f>
        <v>0</v>
      </c>
      <c r="E5" s="310">
        <f>+E6+E9+E11+E14+E25+E28</f>
        <v>2117250</v>
      </c>
      <c r="F5" s="310">
        <f>+F6+F9+F11+F14+F25+F28</f>
        <v>2016185</v>
      </c>
      <c r="G5" s="310">
        <f>+G6+G9+G11+G14+G25+G28</f>
        <v>2017269</v>
      </c>
      <c r="H5" s="315" t="str">
        <f>'OPĆI DIO'!$C$1</f>
        <v>53919 SVEUČILIŠTE J. J. STROSSMAYERA U OSIJEKU - FAKULTET PRIMIJENJENE MATEMATIKE I INFORMATIKE</v>
      </c>
    </row>
    <row r="6" spans="1:8">
      <c r="A6" s="365">
        <v>1</v>
      </c>
      <c r="B6" s="361" t="s">
        <v>4787</v>
      </c>
      <c r="C6" s="311">
        <f>+C7+C8</f>
        <v>0</v>
      </c>
      <c r="D6" s="309">
        <f t="shared" ref="D6:G6" si="0">+D7+D8</f>
        <v>0</v>
      </c>
      <c r="E6" s="309">
        <f t="shared" si="0"/>
        <v>1877648</v>
      </c>
      <c r="F6" s="309">
        <f t="shared" si="0"/>
        <v>1882865</v>
      </c>
      <c r="G6" s="309">
        <f t="shared" si="0"/>
        <v>1883949</v>
      </c>
      <c r="H6" s="315" t="str">
        <f>'OPĆI DIO'!$C$1</f>
        <v>53919 SVEUČILIŠTE J. J. STROSSMAYERA U OSIJEKU - FAKULTET PRIMIJENJENE MATEMATIKE I INFORMATIKE</v>
      </c>
    </row>
    <row r="7" spans="1:8">
      <c r="A7" s="365">
        <v>11</v>
      </c>
      <c r="B7" s="362" t="s">
        <v>4788</v>
      </c>
      <c r="C7" s="350"/>
      <c r="D7" s="350"/>
      <c r="E7" s="340">
        <f>SUMIF('Unos prihoda i primitaka'!$C$3:$C$501,$A7,'Unos prihoda i primitaka'!G$3:G$501)</f>
        <v>1877648</v>
      </c>
      <c r="F7" s="340">
        <f>SUMIF('Unos prihoda i primitaka'!$C$3:$C$501,$A7,'Unos prihoda i primitaka'!H$3:H$501)</f>
        <v>1882865</v>
      </c>
      <c r="G7" s="340">
        <f>SUMIF('Unos prihoda i primitaka'!$C$3:$C$501,$A7,'Unos prihoda i primitaka'!I$3:I$501)</f>
        <v>1883949</v>
      </c>
      <c r="H7" s="315" t="str">
        <f>'OPĆI DIO'!$C$1</f>
        <v>53919 SVEUČILIŠTE J. J. STROSSMAYERA U OSIJEKU - FAKULTET PRIMIJENJENE MATEMATIKE I INFORMATIKE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53919 SVEUČILIŠTE J. J. STROSSMAYERA U OSIJEKU - FAKULTET PRIMIJENJENE MATEMATIKE I INFORMATIKE</v>
      </c>
    </row>
    <row r="9" spans="1:8" s="348" customFormat="1">
      <c r="A9" s="367">
        <v>3</v>
      </c>
      <c r="B9" s="361" t="s">
        <v>4790</v>
      </c>
      <c r="C9" s="309">
        <f>+C10</f>
        <v>0</v>
      </c>
      <c r="D9" s="309">
        <f t="shared" ref="D9:G9" si="1">+D10</f>
        <v>0</v>
      </c>
      <c r="E9" s="309">
        <f t="shared" si="1"/>
        <v>45200</v>
      </c>
      <c r="F9" s="309">
        <f t="shared" si="1"/>
        <v>15200</v>
      </c>
      <c r="G9" s="309">
        <f t="shared" si="1"/>
        <v>15200</v>
      </c>
      <c r="H9" s="315" t="str">
        <f>'OPĆI DIO'!$C$1</f>
        <v>53919 SVEUČILIŠTE J. J. STROSSMAYERA U OSIJEKU - FAKULTET PRIMIJENJENE MATEMATIKE I INFORMATIKE</v>
      </c>
    </row>
    <row r="10" spans="1:8">
      <c r="A10" s="365">
        <v>31</v>
      </c>
      <c r="B10" s="364" t="s">
        <v>4791</v>
      </c>
      <c r="C10" s="350"/>
      <c r="D10" s="350"/>
      <c r="E10" s="340">
        <f>SUMIF('Unos prihoda i primitaka'!$C$3:$C$501,$A10,'Unos prihoda i primitaka'!G$3:G$501)</f>
        <v>45200</v>
      </c>
      <c r="F10" s="340">
        <f>SUMIF('Unos prihoda i primitaka'!$C$3:$C$501,$A10,'Unos prihoda i primitaka'!H$3:H$501)</f>
        <v>15200</v>
      </c>
      <c r="G10" s="340">
        <f>SUMIF('Unos prihoda i primitaka'!$C$3:$C$501,$A10,'Unos prihoda i primitaka'!I$3:I$501)</f>
        <v>15200</v>
      </c>
      <c r="H10" s="315" t="str">
        <f>'OPĆI DIO'!$C$1</f>
        <v>53919 SVEUČILIŠTE J. J. STROSSMAYERA U OSIJEKU - FAKULTET PRIMIJENJENE MATEMATIKE I INFORMATIKE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118675</v>
      </c>
      <c r="F11" s="309">
        <f t="shared" si="2"/>
        <v>118120</v>
      </c>
      <c r="G11" s="309">
        <f t="shared" si="2"/>
        <v>118120</v>
      </c>
      <c r="H11" s="315" t="str">
        <f>'OPĆI DIO'!$C$1</f>
        <v>53919 SVEUČILIŠTE J. J. STROSSMAYERA U OSIJEKU - FAKULTET PRIMIJENJENE MATEMATIKE I INFORMATIKE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53919 SVEUČILIŠTE J. J. STROSSMAYERA U OSIJEKU - FAKULTET PRIMIJENJENE MATEMATIKE I INFORMATIKE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118675</v>
      </c>
      <c r="F13" s="340">
        <f>SUMIF('Unos prihoda i primitaka'!$C$3:$C$501,$A13,'Unos prihoda i primitaka'!H$3:H$501)-'B.2 RAČUN FINANC IF'!F7</f>
        <v>118120</v>
      </c>
      <c r="G13" s="340">
        <f>SUMIF('Unos prihoda i primitaka'!$C$3:$C$501,$A13,'Unos prihoda i primitaka'!I$3:I$501)-'B.2 RAČUN FINANC IF'!G7</f>
        <v>118120</v>
      </c>
      <c r="H13" s="315" t="str">
        <f>'OPĆI DIO'!$C$1</f>
        <v>53919 SVEUČILIŠTE J. J. STROSSMAYERA U OSIJEKU - FAKULTET PRIMIJENJENE MATEMATIKE I INFORMATIKE</v>
      </c>
    </row>
    <row r="14" spans="1:8" s="348" customFormat="1">
      <c r="A14" s="367">
        <v>5</v>
      </c>
      <c r="B14" s="361" t="s">
        <v>4795</v>
      </c>
      <c r="C14" s="309">
        <f>SUM(C15:C24)</f>
        <v>0</v>
      </c>
      <c r="D14" s="309">
        <f>SUM(D15:D24)</f>
        <v>0</v>
      </c>
      <c r="E14" s="309">
        <f>SUM(E15:E24)</f>
        <v>75727</v>
      </c>
      <c r="F14" s="309">
        <f>SUM(F15:F24)</f>
        <v>0</v>
      </c>
      <c r="G14" s="309">
        <f>SUM(G15:G24)</f>
        <v>0</v>
      </c>
      <c r="H14" s="315" t="str">
        <f>'OPĆI DIO'!$C$1</f>
        <v>53919 SVEUČILIŠTE J. J. STROSSMAYERA U OSIJEKU - FAKULTET PRIMIJENJENE MATEMATIKE I INFORMATIKE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53919 SVEUČILIŠTE J. J. STROSSMAYERA U OSIJEKU - FAKULTET PRIMIJENJENE MATEMATIKE I INFORMATIKE</v>
      </c>
    </row>
    <row r="16" spans="1:8">
      <c r="A16" s="365">
        <v>52</v>
      </c>
      <c r="B16" s="364" t="s">
        <v>4797</v>
      </c>
      <c r="C16" s="350"/>
      <c r="D16" s="350"/>
      <c r="E16" s="340">
        <f>SUMIF('Unos prihoda i primitaka'!$C$3:$C$501,$A16,'Unos prihoda i primitaka'!G$3:G$501)</f>
        <v>75727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53919 SVEUČILIŠTE J. J. STROSSMAYERA U OSIJEKU - FAKULTET PRIMIJENJENE MATEMATIKE I INFORMATIKE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53919 SVEUČILIŠTE J. J. STROSSMAYERA U OSIJEKU - FAKULTET PRIMIJENJENE MATEMATIKE I INFORMATIKE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53919 SVEUČILIŠTE J. J. STROSSMAYERA U OSIJEKU - FAKULTET PRIMIJENJENE MATEMATIKE I INFORMATIKE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53919 SVEUČILIŠTE J. J. STROSSMAYERA U OSIJEKU - FAKULTET PRIMIJENJENE MATEMATIKE I INFORMATIKE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53919 SVEUČILIŠTE J. J. STROSSMAYERA U OSIJEKU - FAKULTET PRIMIJENJENE MATEMATIKE I INFORMATIKE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53919 SVEUČILIŠTE J. J. STROSSMAYERA U OSIJEKU - FAKULTET PRIMIJENJENE MATEMATIKE I INFORMATIKE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53919 SVEUČILIŠTE J. J. STROSSMAYERA U OSIJEKU - FAKULTET PRIMIJENJENE MATEMATIKE I INFORMATIKE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53919 SVEUČILIŠTE J. J. STROSSMAYERA U OSIJEKU - FAKULTET PRIMIJENJENE MATEMATIKE I INFORMATIKE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53919 SVEUČILIŠTE J. J. STROSSMAYERA U OSIJEKU - FAKULTET PRIMIJENJENE MATEMATIKE I INFORMATIKE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53919 SVEUČILIŠTE J. J. STROSSMAYERA U OSIJEKU - FAKULTET PRIMIJENJENE MATEMATIKE I INFORMATIKE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53919 SVEUČILIŠTE J. J. STROSSMAYERA U OSIJEKU - FAKULTET PRIMIJENJENE MATEMATIKE I INFORMATIKE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53919 SVEUČILIŠTE J. J. STROSSMAYERA U OSIJEKU - FAKULTET PRIMIJENJENE MATEMATIKE I INFORMATIKE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53919 SVEUČILIŠTE J. J. STROSSMAYERA U OSIJEKU - FAKULTET PRIMIJENJENE MATEMATIKE I INFORMATIKE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53919 SVEUČILIŠTE J. J. STROSSMAYERA U OSIJEKU - FAKULTET PRIMIJENJENE MATEMATIKE I INFORMATIKE</v>
      </c>
    </row>
    <row r="30" spans="1:8" ht="24" customHeight="1">
      <c r="A30" s="365">
        <v>0</v>
      </c>
      <c r="B30" s="360" t="s">
        <v>251</v>
      </c>
      <c r="C30" s="310">
        <f>+C31+C34+C36+C39+C50+C53</f>
        <v>0</v>
      </c>
      <c r="D30" s="310">
        <f>+D31+D34+D36+D39+D50+D53</f>
        <v>0</v>
      </c>
      <c r="E30" s="310">
        <f>+E31+E34+E36+E39+E50+E53</f>
        <v>2103779</v>
      </c>
      <c r="F30" s="310">
        <f>+F31+F34+F36+F39+F50+F53</f>
        <v>1996693</v>
      </c>
      <c r="G30" s="310">
        <f>+G31+G34+G36+G39+G50+G53</f>
        <v>1998996</v>
      </c>
      <c r="H30" s="315" t="str">
        <f>'OPĆI DIO'!$C$1</f>
        <v>53919 SVEUČILIŠTE J. J. STROSSMAYERA U OSIJEKU - FAKULTET PRIMIJENJENE MATEMATIKE I INFORMATIKE</v>
      </c>
    </row>
    <row r="31" spans="1:8" s="348" customFormat="1">
      <c r="A31" s="367">
        <v>1</v>
      </c>
      <c r="B31" s="361" t="s">
        <v>4787</v>
      </c>
      <c r="C31" s="309">
        <f>+C32+C33</f>
        <v>0</v>
      </c>
      <c r="D31" s="309">
        <f t="shared" ref="D31" si="5">+D32+D33</f>
        <v>0</v>
      </c>
      <c r="E31" s="309">
        <f t="shared" ref="E31" si="6">+E32+E33</f>
        <v>1877648</v>
      </c>
      <c r="F31" s="309">
        <f t="shared" ref="F31" si="7">+F32+F33</f>
        <v>1882865</v>
      </c>
      <c r="G31" s="309">
        <f t="shared" ref="G31" si="8">+G32+G33</f>
        <v>1883949</v>
      </c>
      <c r="H31" s="315" t="str">
        <f>'OPĆI DIO'!$C$1</f>
        <v>53919 SVEUČILIŠTE J. J. STROSSMAYERA U OSIJEKU - FAKULTET PRIMIJENJENE MATEMATIKE I INFORMATIKE</v>
      </c>
    </row>
    <row r="32" spans="1:8">
      <c r="A32" s="365">
        <v>11</v>
      </c>
      <c r="B32" s="362" t="s">
        <v>4788</v>
      </c>
      <c r="C32" s="350"/>
      <c r="D32" s="350"/>
      <c r="E32" s="342">
        <f>SUMIF('Unos rashoda i izdataka'!$Q$3:$Q$501,$A32,'Unos rashoda i izdataka'!J$3:J$501)+SUMIF('Unos rashoda P4'!$A$3:$A$501,$A32,'Unos rashoda P4'!H$3:H$501)</f>
        <v>1877648</v>
      </c>
      <c r="F32" s="342">
        <f>SUMIF('Unos rashoda i izdataka'!$Q$3:$Q$501,$A32,'Unos rashoda i izdataka'!K$3:K$501)+SUMIF('Unos rashoda P4'!$A$3:$A$501,$A32,'Unos rashoda P4'!I$3:I$501)</f>
        <v>1882865</v>
      </c>
      <c r="G32" s="342">
        <f>SUMIF('Unos rashoda i izdataka'!$Q$3:$Q$501,$A32,'Unos rashoda i izdataka'!L$3:L$501)+SUMIF('Unos rashoda P4'!$A$3:$A$501,$A32,'Unos rashoda P4'!J$3:J$501)</f>
        <v>1883949</v>
      </c>
      <c r="H32" s="315" t="str">
        <f>'OPĆI DIO'!$C$1</f>
        <v>53919 SVEUČILIŠTE J. J. STROSSMAYERA U OSIJEKU - FAKULTET PRIMIJENJENE MATEMATIKE I INFORMATIKE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53919 SVEUČILIŠTE J. J. STROSSMAYERA U OSIJEKU - FAKULTET PRIMIJENJENE MATEMATIKE I INFORMATIKE</v>
      </c>
    </row>
    <row r="34" spans="1:8" s="348" customFormat="1">
      <c r="A34" s="367">
        <v>3</v>
      </c>
      <c r="B34" s="361" t="s">
        <v>4790</v>
      </c>
      <c r="C34" s="309">
        <f>+C35</f>
        <v>0</v>
      </c>
      <c r="D34" s="309">
        <f t="shared" ref="D34:G34" si="9">+D35</f>
        <v>0</v>
      </c>
      <c r="E34" s="309">
        <f t="shared" si="9"/>
        <v>45200</v>
      </c>
      <c r="F34" s="309">
        <f t="shared" si="9"/>
        <v>7150</v>
      </c>
      <c r="G34" s="309">
        <f t="shared" si="9"/>
        <v>7345</v>
      </c>
      <c r="H34" s="315" t="str">
        <f>'OPĆI DIO'!$C$1</f>
        <v>53919 SVEUČILIŠTE J. J. STROSSMAYERA U OSIJEKU - FAKULTET PRIMIJENJENE MATEMATIKE I INFORMATIKE</v>
      </c>
    </row>
    <row r="35" spans="1:8">
      <c r="A35" s="368">
        <v>31</v>
      </c>
      <c r="B35" s="364" t="s">
        <v>4791</v>
      </c>
      <c r="C35" s="350"/>
      <c r="D35" s="350"/>
      <c r="E35" s="342">
        <f>SUMIF('Unos rashoda i izdataka'!$Q$3:$Q$501,$A35,'Unos rashoda i izdataka'!J$3:J$501)+SUMIF('Unos rashoda P4'!$A$3:$A$501,$A35,'Unos rashoda P4'!H$3:H$501)-'B.2 RAČUN FINANC IF'!E13</f>
        <v>45200</v>
      </c>
      <c r="F35" s="342">
        <f>SUMIF('Unos rashoda i izdataka'!$Q$3:$Q$501,$A35,'Unos rashoda i izdataka'!K$3:K$501)+SUMIF('Unos rashoda P4'!$A$3:$A$501,$A35,'Unos rashoda P4'!I$3:I$501)-'B.2 RAČUN FINANC IF'!F13</f>
        <v>7150</v>
      </c>
      <c r="G35" s="342">
        <f>SUMIF('Unos rashoda i izdataka'!$Q$3:$Q$501,$A35,'Unos rashoda i izdataka'!L$3:L$501)+SUMIF('Unos rashoda P4'!$A$3:$A$501,$A35,'Unos rashoda P4'!J$3:J$501)-'B.2 RAČUN FINANC IF'!G13</f>
        <v>7345</v>
      </c>
      <c r="H35" s="315" t="str">
        <f>'OPĆI DIO'!$C$1</f>
        <v>53919 SVEUČILIŠTE J. J. STROSSMAYERA U OSIJEKU - FAKULTET PRIMIJENJENE MATEMATIKE I INFORMATIKE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98091</v>
      </c>
      <c r="F36" s="309">
        <f t="shared" si="10"/>
        <v>98178</v>
      </c>
      <c r="G36" s="309">
        <f t="shared" si="10"/>
        <v>98375</v>
      </c>
      <c r="H36" s="315" t="str">
        <f>'OPĆI DIO'!$C$1</f>
        <v>53919 SVEUČILIŠTE J. J. STROSSMAYERA U OSIJEKU - FAKULTET PRIMIJENJENE MATEMATIKE I INFORMATIKE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53919 SVEUČILIŠTE J. J. STROSSMAYERA U OSIJEKU - FAKULTET PRIMIJENJENE MATEMATIKE I INFORMATIKE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98091</v>
      </c>
      <c r="F38" s="342">
        <f>SUMIF('Unos rashoda i izdataka'!$Q$3:$Q$501,$A38,'Unos rashoda i izdataka'!K$3:K$501)+SUMIF('Unos rashoda P4'!$A$3:$A$501,$A38,'Unos rashoda P4'!I$3:I$501)</f>
        <v>98178</v>
      </c>
      <c r="G38" s="342">
        <f>SUMIF('Unos rashoda i izdataka'!$Q$3:$Q$501,$A38,'Unos rashoda i izdataka'!L$3:L$501)+SUMIF('Unos rashoda P4'!$A$3:$A$501,$A38,'Unos rashoda P4'!J$3:J$501)</f>
        <v>98375</v>
      </c>
      <c r="H38" s="315" t="str">
        <f>'OPĆI DIO'!$C$1</f>
        <v>53919 SVEUČILIŠTE J. J. STROSSMAYERA U OSIJEKU - FAKULTET PRIMIJENJENE MATEMATIKE I INFORMATIKE</v>
      </c>
    </row>
    <row r="39" spans="1:8" s="348" customFormat="1">
      <c r="A39" s="367">
        <v>5</v>
      </c>
      <c r="B39" s="361" t="s">
        <v>4795</v>
      </c>
      <c r="C39" s="309">
        <f>SUM(C40:C49)</f>
        <v>0</v>
      </c>
      <c r="D39" s="309">
        <f>SUM(D40:D49)</f>
        <v>0</v>
      </c>
      <c r="E39" s="309">
        <f>SUM(E40:E49)</f>
        <v>82840</v>
      </c>
      <c r="F39" s="309">
        <f>SUM(F40:F49)</f>
        <v>8500</v>
      </c>
      <c r="G39" s="309">
        <f>SUM(G40:G49)</f>
        <v>9327</v>
      </c>
      <c r="H39" s="315" t="str">
        <f>'OPĆI DIO'!$C$1</f>
        <v>53919 SVEUČILIŠTE J. J. STROSSMAYERA U OSIJEKU - FAKULTET PRIMIJENJENE MATEMATIKE I INFORMATIKE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53919 SVEUČILIŠTE J. J. STROSSMAYERA U OSIJEKU - FAKULTET PRIMIJENJENE MATEMATIKE I INFORMATIKE</v>
      </c>
    </row>
    <row r="41" spans="1:8">
      <c r="A41" s="365">
        <v>52</v>
      </c>
      <c r="B41" s="364" t="s">
        <v>4797</v>
      </c>
      <c r="C41" s="350"/>
      <c r="D41" s="350"/>
      <c r="E41" s="342">
        <f>SUMIF('Unos rashoda i izdataka'!$Q$3:$Q$501,$A41,'Unos rashoda i izdataka'!J$3:J$501)+SUMIF('Unos rashoda P4'!$A$3:$A$501,$A41,'Unos rashoda P4'!H$3:H$501)</f>
        <v>82840</v>
      </c>
      <c r="F41" s="342">
        <f>SUMIF('Unos rashoda i izdataka'!$Q$3:$Q$501,$A41,'Unos rashoda i izdataka'!K$3:K$501)+SUMIF('Unos rashoda P4'!$A$3:$A$501,$A41,'Unos rashoda P4'!I$3:I$501)</f>
        <v>8500</v>
      </c>
      <c r="G41" s="342">
        <f>SUMIF('Unos rashoda i izdataka'!$Q$3:$Q$501,$A41,'Unos rashoda i izdataka'!L$3:L$501)+SUMIF('Unos rashoda P4'!$A$3:$A$501,$A41,'Unos rashoda P4'!J$3:J$501)</f>
        <v>9327</v>
      </c>
      <c r="H41" s="315" t="str">
        <f>'OPĆI DIO'!$C$1</f>
        <v>53919 SVEUČILIŠTE J. J. STROSSMAYERA U OSIJEKU - FAKULTET PRIMIJENJENE MATEMATIKE I INFORMATIKE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53919 SVEUČILIŠTE J. J. STROSSMAYERA U OSIJEKU - FAKULTET PRIMIJENJENE MATEMATIKE I INFORMATIKE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53919 SVEUČILIŠTE J. J. STROSSMAYERA U OSIJEKU - FAKULTET PRIMIJENJENE MATEMATIKE I INFORMATIKE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53919 SVEUČILIŠTE J. J. STROSSMAYERA U OSIJEKU - FAKULTET PRIMIJENJENE MATEMATIKE I INFORMATIKE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53919 SVEUČILIŠTE J. J. STROSSMAYERA U OSIJEKU - FAKULTET PRIMIJENJENE MATEMATIKE I INFORMATIKE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53919 SVEUČILIŠTE J. J. STROSSMAYERA U OSIJEKU - FAKULTET PRIMIJENJENE MATEMATIKE I INFORMATIKE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53919 SVEUČILIŠTE J. J. STROSSMAYERA U OSIJEKU - FAKULTET PRIMIJENJENE MATEMATIKE I INFORMATIKE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53919 SVEUČILIŠTE J. J. STROSSMAYERA U OSIJEKU - FAKULTET PRIMIJENJENE MATEMATIKE I INFORMATIKE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53919 SVEUČILIŠTE J. J. STROSSMAYERA U OSIJEKU - FAKULTET PRIMIJENJENE MATEMATIKE I INFORMATIKE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53919 SVEUČILIŠTE J. J. STROSSMAYERA U OSIJEKU - FAKULTET PRIMIJENJENE MATEMATIKE I INFORMATIKE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53919 SVEUČILIŠTE J. J. STROSSMAYERA U OSIJEKU - FAKULTET PRIMIJENJENE MATEMATIKE I INFORMATIKE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53919 SVEUČILIŠTE J. J. STROSSMAYERA U OSIJEKU - FAKULTET PRIMIJENJENE MATEMATIKE I INFORMATIKE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53919 SVEUČILIŠTE J. J. STROSSMAYERA U OSIJEKU - FAKULTET PRIMIJENJENE MATEMATIKE I INFORMATIKE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53919 SVEUČILIŠTE J. J. STROSSMAYERA U OSIJEKU - FAKULTET PRIMIJENJENE MATEMATIKE I INFORMATIKE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0</v>
      </c>
      <c r="D5" s="354">
        <f t="shared" si="0"/>
        <v>0</v>
      </c>
      <c r="E5" s="354">
        <f>+E6+E15+E21+E28+E38+E45+E52+E59+E66+E75</f>
        <v>2103779</v>
      </c>
      <c r="F5" s="354">
        <f t="shared" ref="F5:G5" si="1">+F6+F15+F21+F28+F38+F45+F52+F59+F66+F75</f>
        <v>1996693</v>
      </c>
      <c r="G5" s="354">
        <f t="shared" si="1"/>
        <v>1998996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53919 SVEUČILIŠTE J. J. STROSSMAYERA U OSIJEKU - FAKULTET PRIMIJENJENE MATEMATIKE I INFORMATIKE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53919 SVEUČILIŠTE J. J. STROSSMAYERA U OSIJEKU - FAKULTET PRIMIJENJENE MATEMATIKE I INFORMATIKE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53919 SVEUČILIŠTE J. J. STROSSMAYERA U OSIJEKU - FAKULTET PRIMIJENJENE MATEMATIKE I INFORMATIKE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53919 SVEUČILIŠTE J. J. STROSSMAYERA U OSIJEKU - FAKULTET PRIMIJENJENE MATEMATIKE I INFORMATIKE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53919 SVEUČILIŠTE J. J. STROSSMAYERA U OSIJEKU - FAKULTET PRIMIJENJENE MATEMATIKE I INFORMATIKE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53919 SVEUČILIŠTE J. J. STROSSMAYERA U OSIJEKU - FAKULTET PRIMIJENJENE MATEMATIKE I INFORMATIKE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53919 SVEUČILIŠTE J. J. STROSSMAYERA U OSIJEKU - FAKULTET PRIMIJENJENE MATEMATIKE I INFORMATIKE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53919 SVEUČILIŠTE J. J. STROSSMAYERA U OSIJEKU - FAKULTET PRIMIJENJENE MATEMATIKE I INFORMATIKE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53919 SVEUČILIŠTE J. J. STROSSMAYERA U OSIJEKU - FAKULTET PRIMIJENJENE MATEMATIKE I INFORMATIKE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53919 SVEUČILIŠTE J. J. STROSSMAYERA U OSIJEKU - FAKULTET PRIMIJENJENE MATEMATIKE I INFORMATIKE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53919 SVEUČILIŠTE J. J. STROSSMAYERA U OSIJEKU - FAKULTET PRIMIJENJENE MATEMATIKE I INFORMATIKE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53919 SVEUČILIŠTE J. J. STROSSMAYERA U OSIJEKU - FAKULTET PRIMIJENJENE MATEMATIKE I INFORMATIKE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53919 SVEUČILIŠTE J. J. STROSSMAYERA U OSIJEKU - FAKULTET PRIMIJENJENE MATEMATIKE I INFORMATIKE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53919 SVEUČILIŠTE J. J. STROSSMAYERA U OSIJEKU - FAKULTET PRIMIJENJENE MATEMATIKE I INFORMATIKE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53919 SVEUČILIŠTE J. J. STROSSMAYERA U OSIJEKU - FAKULTET PRIMIJENJENE MATEMATIKE I INFORMATIKE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53919 SVEUČILIŠTE J. J. STROSSMAYERA U OSIJEKU - FAKULTET PRIMIJENJENE MATEMATIKE I INFORMATIKE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53919 SVEUČILIŠTE J. J. STROSSMAYERA U OSIJEKU - FAKULTET PRIMIJENJENE MATEMATIKE I INFORMATIKE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53919 SVEUČILIŠTE J. J. STROSSMAYERA U OSIJEKU - FAKULTET PRIMIJENJENE MATEMATIKE I INFORMATIKE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53919 SVEUČILIŠTE J. J. STROSSMAYERA U OSIJEKU - FAKULTET PRIMIJENJENE MATEMATIKE I INFORMATIKE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53919 SVEUČILIŠTE J. J. STROSSMAYERA U OSIJEKU - FAKULTET PRIMIJENJENE MATEMATIKE I INFORMATIKE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53919 SVEUČILIŠTE J. J. STROSSMAYERA U OSIJEKU - FAKULTET PRIMIJENJENE MATEMATIKE I INFORMATIKE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53919 SVEUČILIŠTE J. J. STROSSMAYERA U OSIJEKU - FAKULTET PRIMIJENJENE MATEMATIKE I INFORMATIKE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53919 SVEUČILIŠTE J. J. STROSSMAYERA U OSIJEKU - FAKULTET PRIMIJENJENE MATEMATIKE I INFORMATIKE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53919 SVEUČILIŠTE J. J. STROSSMAYERA U OSIJEKU - FAKULTET PRIMIJENJENE MATEMATIKE I INFORMATIKE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53919 SVEUČILIŠTE J. J. STROSSMAYERA U OSIJEKU - FAKULTET PRIMIJENJENE MATEMATIKE I INFORMATIKE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53919 SVEUČILIŠTE J. J. STROSSMAYERA U OSIJEKU - FAKULTET PRIMIJENJENE MATEMATIKE I INFORMATIKE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53919 SVEUČILIŠTE J. J. STROSSMAYERA U OSIJEKU - FAKULTET PRIMIJENJENE MATEMATIKE I INFORMATIKE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53919 SVEUČILIŠTE J. J. STROSSMAYERA U OSIJEKU - FAKULTET PRIMIJENJENE MATEMATIKE I INFORMATIKE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53919 SVEUČILIŠTE J. J. STROSSMAYERA U OSIJEKU - FAKULTET PRIMIJENJENE MATEMATIKE I INFORMATIKE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53919 SVEUČILIŠTE J. J. STROSSMAYERA U OSIJEKU - FAKULTET PRIMIJENJENE MATEMATIKE I INFORMATIKE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53919 SVEUČILIŠTE J. J. STROSSMAYERA U OSIJEKU - FAKULTET PRIMIJENJENE MATEMATIKE I INFORMATIKE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53919 SVEUČILIŠTE J. J. STROSSMAYERA U OSIJEKU - FAKULTET PRIMIJENJENE MATEMATIKE I INFORMATIKE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53919 SVEUČILIŠTE J. J. STROSSMAYERA U OSIJEKU - FAKULTET PRIMIJENJENE MATEMATIKE I INFORMATIKE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53919 SVEUČILIŠTE J. J. STROSSMAYERA U OSIJEKU - FAKULTET PRIMIJENJENE MATEMATIKE I INFORMATIKE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53919 SVEUČILIŠTE J. J. STROSSMAYERA U OSIJEKU - FAKULTET PRIMIJENJENE MATEMATIKE I INFORMATIKE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53919 SVEUČILIŠTE J. J. STROSSMAYERA U OSIJEKU - FAKULTET PRIMIJENJENE MATEMATIKE I INFORMATIKE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53919 SVEUČILIŠTE J. J. STROSSMAYERA U OSIJEKU - FAKULTET PRIMIJENJENE MATEMATIKE I INFORMATIKE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53919 SVEUČILIŠTE J. J. STROSSMAYERA U OSIJEKU - FAKULTET PRIMIJENJENE MATEMATIKE I INFORMATIKE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53919 SVEUČILIŠTE J. J. STROSSMAYERA U OSIJEKU - FAKULTET PRIMIJENJENE MATEMATIKE I INFORMATIKE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53919 SVEUČILIŠTE J. J. STROSSMAYERA U OSIJEKU - FAKULTET PRIMIJENJENE MATEMATIKE I INFORMATIKE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53919 SVEUČILIŠTE J. J. STROSSMAYERA U OSIJEKU - FAKULTET PRIMIJENJENE MATEMATIKE I INFORMATIKE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53919 SVEUČILIŠTE J. J. STROSSMAYERA U OSIJEKU - FAKULTET PRIMIJENJENE MATEMATIKE I INFORMATIKE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53919 SVEUČILIŠTE J. J. STROSSMAYERA U OSIJEKU - FAKULTET PRIMIJENJENE MATEMATIKE I INFORMATIKE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53919 SVEUČILIŠTE J. J. STROSSMAYERA U OSIJEKU - FAKULTET PRIMIJENJENE MATEMATIKE I INFORMATIKE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53919 SVEUČILIŠTE J. J. STROSSMAYERA U OSIJEKU - FAKULTET PRIMIJENJENE MATEMATIKE I INFORMATIKE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53919 SVEUČILIŠTE J. J. STROSSMAYERA U OSIJEKU - FAKULTET PRIMIJENJENE MATEMATIKE I INFORMATIKE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53919 SVEUČILIŠTE J. J. STROSSMAYERA U OSIJEKU - FAKULTET PRIMIJENJENE MATEMATIKE I INFORMATIKE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53919 SVEUČILIŠTE J. J. STROSSMAYERA U OSIJEKU - FAKULTET PRIMIJENJENE MATEMATIKE I INFORMATIKE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53919 SVEUČILIŠTE J. J. STROSSMAYERA U OSIJEKU - FAKULTET PRIMIJENJENE MATEMATIKE I INFORMATIKE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53919 SVEUČILIŠTE J. J. STROSSMAYERA U OSIJEKU - FAKULTET PRIMIJENJENE MATEMATIKE I INFORMATIKE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53919 SVEUČILIŠTE J. J. STROSSMAYERA U OSIJEKU - FAKULTET PRIMIJENJENE MATEMATIKE I INFORMATIKE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53919 SVEUČILIŠTE J. J. STROSSMAYERA U OSIJEKU - FAKULTET PRIMIJENJENE MATEMATIKE I INFORMATIKE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53919 SVEUČILIŠTE J. J. STROSSMAYERA U OSIJEKU - FAKULTET PRIMIJENJENE MATEMATIKE I INFORMATIKE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53919 SVEUČILIŠTE J. J. STROSSMAYERA U OSIJEKU - FAKULTET PRIMIJENJENE MATEMATIKE I INFORMATIKE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53919 SVEUČILIŠTE J. J. STROSSMAYERA U OSIJEKU - FAKULTET PRIMIJENJENE MATEMATIKE I INFORMATIKE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53919 SVEUČILIŠTE J. J. STROSSMAYERA U OSIJEKU - FAKULTET PRIMIJENJENE MATEMATIKE I INFORMATIKE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53919 SVEUČILIŠTE J. J. STROSSMAYERA U OSIJEKU - FAKULTET PRIMIJENJENE MATEMATIKE I INFORMATIKE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53919 SVEUČILIŠTE J. J. STROSSMAYERA U OSIJEKU - FAKULTET PRIMIJENJENE MATEMATIKE I INFORMATIKE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53919 SVEUČILIŠTE J. J. STROSSMAYERA U OSIJEKU - FAKULTET PRIMIJENJENE MATEMATIKE I INFORMATIKE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53919 SVEUČILIŠTE J. J. STROSSMAYERA U OSIJEKU - FAKULTET PRIMIJENJENE MATEMATIKE I INFORMATIKE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2103779</v>
      </c>
      <c r="F66" s="233">
        <f>SUM(F67:F74)</f>
        <v>1996693</v>
      </c>
      <c r="G66" s="233">
        <f>SUM(G67:G74)</f>
        <v>1998996</v>
      </c>
      <c r="H66" s="315" t="str">
        <f>'OPĆI DIO'!$C$1</f>
        <v>53919 SVEUČILIŠTE J. J. STROSSMAYERA U OSIJEKU - FAKULTET PRIMIJENJENE MATEMATIKE I INFORMATIKE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53919 SVEUČILIŠTE J. J. STROSSMAYERA U OSIJEKU - FAKULTET PRIMIJENJENE MATEMATIKE I INFORMATIKE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53919 SVEUČILIŠTE J. J. STROSSMAYERA U OSIJEKU - FAKULTET PRIMIJENJENE MATEMATIKE I INFORMATIKE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53919 SVEUČILIŠTE J. J. STROSSMAYERA U OSIJEKU - FAKULTET PRIMIJENJENE MATEMATIKE I INFORMATIKE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2103779</v>
      </c>
      <c r="F70" s="349">
        <f>SUMIF('Unos rashoda i izdataka'!$R$3:$R$501,'A.3 RASHODI FUNK'!$A70,'Unos rashoda i izdataka'!K$3:K$501)+SUMIF('Unos rashoda P4'!$T$3:$T$501,'A.3 RASHODI FUNK'!$A70,'Unos rashoda P4'!I$3:I$501)</f>
        <v>1996693</v>
      </c>
      <c r="G70" s="349">
        <f>SUMIF('Unos rashoda i izdataka'!$R$3:$R$501,'A.3 RASHODI FUNK'!$A70,'Unos rashoda i izdataka'!L$3:L$501)+SUMIF('Unos rashoda P4'!$T$3:$T$501,'A.3 RASHODI FUNK'!$A70,'Unos rashoda P4'!J$3:J$501)</f>
        <v>1998996</v>
      </c>
      <c r="H70" s="315" t="str">
        <f>'OPĆI DIO'!$C$1</f>
        <v>53919 SVEUČILIŠTE J. J. STROSSMAYERA U OSIJEKU - FAKULTET PRIMIJENJENE MATEMATIKE I INFORMATIKE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53919 SVEUČILIŠTE J. J. STROSSMAYERA U OSIJEKU - FAKULTET PRIMIJENJENE MATEMATIKE I INFORMATIKE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53919 SVEUČILIŠTE J. J. STROSSMAYERA U OSIJEKU - FAKULTET PRIMIJENJENE MATEMATIKE I INFORMATIKE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53919 SVEUČILIŠTE J. J. STROSSMAYERA U OSIJEKU - FAKULTET PRIMIJENJENE MATEMATIKE I INFORMATIKE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53919 SVEUČILIŠTE J. J. STROSSMAYERA U OSIJEKU - FAKULTET PRIMIJENJENE MATEMATIKE I INFORMATIKE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53919 SVEUČILIŠTE J. J. STROSSMAYERA U OSIJEKU - FAKULTET PRIMIJENJENE MATEMATIKE I INFORMATIKE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53919 SVEUČILIŠTE J. J. STROSSMAYERA U OSIJEKU - FAKULTET PRIMIJENJENE MATEMATIKE I INFORMATIKE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53919 SVEUČILIŠTE J. J. STROSSMAYERA U OSIJEKU - FAKULTET PRIMIJENJENE MATEMATIKE I INFORMATIKE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53919 SVEUČILIŠTE J. J. STROSSMAYERA U OSIJEKU - FAKULTET PRIMIJENJENE MATEMATIKE I INFORMATIKE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53919 SVEUČILIŠTE J. J. STROSSMAYERA U OSIJEKU - FAKULTET PRIMIJENJENE MATEMATIKE I INFORMATIKE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53919 SVEUČILIŠTE J. J. STROSSMAYERA U OSIJEKU - FAKULTET PRIMIJENJENE MATEMATIKE I INFORMATIKE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53919 SVEUČILIŠTE J. J. STROSSMAYERA U OSIJEKU - FAKULTET PRIMIJENJENE MATEMATIKE I INFORMATIKE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53919 SVEUČILIŠTE J. J. STROSSMAYERA U OSIJEKU - FAKULTET PRIMIJENJENE MATEMATIKE I INFORMATIKE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53919 SVEUČILIŠTE J. J. STROSSMAYERA U OSIJEKU - FAKULTET PRIMIJENJENE MATEMATIKE I INFORMATIKE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53919 SVEUČILIŠTE J. J. STROSSMAYERA U OSIJEKU - FAKULTET PRIMIJENJENE MATEMATIKE I INFORMATIKE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53919 SVEUČILIŠTE J. J. STROSSMAYERA U OSIJEKU - FAKULTET PRIMIJENJENE MATEMATIKE I INFORMATIKE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53919 SVEUČILIŠTE J. J. STROSSMAYERA U OSIJEKU - FAKULTET PRIMIJENJENE MATEMATIKE I INFORMATIKE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53919 SVEUČILIŠTE J. J. STROSSMAYERA U OSIJEKU - FAKULTET PRIMIJENJENE MATEMATIKE I INFORMATIKE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53919 SVEUČILIŠTE J. J. STROSSMAYERA U OSIJEKU - FAKULTET PRIMIJENJENE MATEMATIKE I INFORMATIKE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53919 SVEUČILIŠTE J. J. STROSSMAYERA U OSIJEKU - FAKULTET PRIMIJENJENE MATEMATIKE I INFORMATIKE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53919 SVEUČILIŠTE J. J. STROSSMAYERA U OSIJEKU - FAKULTET PRIMIJENJENE MATEMATIKE I INFORMATIKE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53919 SVEUČILIŠTE J. J. STROSSMAYERA U OSIJEKU - FAKULTET PRIMIJENJENE MATEMATIKE I INFORMATIKE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53919 SVEUČILIŠTE J. J. STROSSMAYERA U OSIJEKU - FAKULTET PRIMIJENJENE MATEMATIKE I INFORMATIKE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Katarina Varnica</cp:lastModifiedBy>
  <cp:lastPrinted>2023-12-08T13:06:03Z</cp:lastPrinted>
  <dcterms:created xsi:type="dcterms:W3CDTF">2018-09-10T07:36:17Z</dcterms:created>
  <dcterms:modified xsi:type="dcterms:W3CDTF">2023-12-08T13:06:22Z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